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Inputs" sheetId="1" r:id="rId4"/>
    <sheet name="Sizing Summary" sheetId="2" r:id="rId5"/>
    <sheet name="Compute" sheetId="3" r:id="rId6"/>
    <sheet name="Memory" sheetId="4" r:id="rId7"/>
    <sheet name="Storage" sheetId="5" r:id="rId8"/>
    <sheet name="Network" sheetId="6" r:id="rId9"/>
    <sheet name="Hardware BOM" sheetId="7" r:id="rId10"/>
    <sheet name="Firewall Ports" sheetId="8" r:id="rId11"/>
    <sheet name="Firewall Detail" sheetId="9" r:id="rId12"/>
    <sheet name="Zone Matrix" sheetId="10" r:id="rId13"/>
    <sheet name="Assumptions" sheetId="11" r:id="rId14"/>
    <sheet name="Official References" sheetId="12" r:id="rId15"/>
    <sheet name="Calculation Trace" sheetId="13" r:id="rId16"/>
  </sheets>
  <definedNames>
    <definedName name="in_ftt">'Project Inputs'!$B$15</definedName>
    <definedName name="in_growth">'Project Inputs'!$B$16</definedName>
    <definedName name="in_years">'Project Inputs'!$B$17</definedName>
    <definedName name="in_headroom">'Project Inputs'!$B$18</definedName>
    <definedName name="in_external">'Project Inputs'!$B$19</definedName>
    <definedName name="in_cpu_target">'Project Inputs'!$B$20</definedName>
    <definedName name="in_spare">'Project Inputs'!$B$21</definedName>
    <definedName name="in_powered_on">'Project Inputs'!$B$22</definedName>
    <definedName name="in_vm_overhead">'Project Inputs'!$B$23</definedName>
    <definedName name="in_rds_ratio">'Project Inputs'!$B$24</definedName>
    <definedName name="_xlnm._FilterDatabase" localSheetId="6" hidden="1">'Hardware BOM'!$A$4:$H$28</definedName>
    <definedName name="_xlnm._FilterDatabase" localSheetId="7" hidden="1">'Firewall Ports'!$A$5:$M$79</definedName>
    <definedName name="_xlnm._FilterDatabase" localSheetId="8" hidden="1">'Firewall Detail'!$A$4:$M$70</definedName>
    <definedName name="_xlnm._FilterDatabase" localSheetId="10" hidden="1">'Assumptions'!$A$4:$J$75</definedName>
    <definedName name="_xlnm._FilterDatabase" localSheetId="12" hidden="1">'Calculation Trace'!$A$4:$L$168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<sst xmlns="http://schemas.openxmlformats.org/spreadsheetml/2006/main" uniqueCount="1674">
  <si>
    <t>Project inputs — Sample — Engineering design studio, three-tier FC with GPU</t>
  </si>
  <si>
    <t>Revision 1 — Sample baseline • 2026-10-02 03:56 UTC • Sizing engine 1.0.0 • knowledge base 2026.10.02+2a179270 • Omnissa Sizer by Niyyasoft (not certified by Omnissa)</t>
  </si>
  <si>
    <t>Customer</t>
  </si>
  <si>
    <t>Fabrikam Engineering (fictitious)</t>
  </si>
  <si>
    <t>Revision</t>
  </si>
  <si>
    <t>Revision 1 — Sample baseline</t>
  </si>
  <si>
    <t>Calculated</t>
  </si>
  <si>
    <t>2026-10-02 03:56 UTC</t>
  </si>
  <si>
    <t>Deployment model</t>
  </si>
  <si>
    <t>On-premises Horizon 8</t>
  </si>
  <si>
    <t>Horizon version</t>
  </si>
  <si>
    <t>Horizon 2606</t>
  </si>
  <si>
    <t>Platform</t>
  </si>
  <si>
    <t>VMware vSphere (ESXi), three-tier with FC shared storage</t>
  </si>
  <si>
    <t>Versions</t>
  </si>
  <si>
    <t>Sizing engine 1.0.0 • knowledge base 2026.10.02+2a179270</t>
  </si>
  <si>
    <t>Legend:</t>
  </si>
  <si>
    <t>Editable input</t>
  </si>
  <si>
    <t>Saved result (revision of record)</t>
  </si>
  <si>
    <t>Formula</t>
  </si>
  <si>
    <t>Global inputs</t>
  </si>
  <si>
    <t>Host failures to tolerate per cluster</t>
  </si>
  <si>
    <t>hosts</t>
  </si>
  <si>
    <t>Annual growth</t>
  </si>
  <si>
    <t>%</t>
  </si>
  <si>
    <t>Growth years</t>
  </si>
  <si>
    <t>years</t>
  </si>
  <si>
    <t>Display bandwidth headroom</t>
  </si>
  <si>
    <t>External sessions</t>
  </si>
  <si>
    <t>Host CPU target (demand method)</t>
  </si>
  <si>
    <t>Spare desktops (floating pools)</t>
  </si>
  <si>
    <t>Dedicated desktops powered on</t>
  </si>
  <si>
    <t>Hypervisor overhead per VM</t>
  </si>
  <si>
    <t>MB</t>
  </si>
  <si>
    <t>RDS vCPU:core ratio</t>
  </si>
  <si>
    <t>vCPU/core</t>
  </si>
  <si>
    <t>Workload inputs</t>
  </si>
  <si>
    <t>ID</t>
  </si>
  <si>
    <t>Workload</t>
  </si>
  <si>
    <t>Type</t>
  </si>
  <si>
    <t>Users</t>
  </si>
  <si>
    <t>Concurrency %</t>
  </si>
  <si>
    <t>Assignment</t>
  </si>
  <si>
    <t>vCPU per VM</t>
  </si>
  <si>
    <t>RAM GB per VM</t>
  </si>
  <si>
    <t>vCPU:core ratio</t>
  </si>
  <si>
    <t>Sessions per RDS host (effective)</t>
  </si>
  <si>
    <t>RDS hosts per farm (max)</t>
  </si>
  <si>
    <t>RDS spare hosts per farm</t>
  </si>
  <si>
    <t>Measured MHz per user</t>
  </si>
  <si>
    <t>Core MHz</t>
  </si>
  <si>
    <t>Kbps per session</t>
  </si>
  <si>
    <t>IOPS per session</t>
  </si>
  <si>
    <t>Profile GB</t>
  </si>
  <si>
    <t>User data GB</t>
  </si>
  <si>
    <t>VRAM MB (official table)</t>
  </si>
  <si>
    <t>Monitors × resolution</t>
  </si>
  <si>
    <t>weng001</t>
  </si>
  <si>
    <t>Engineering office users</t>
  </si>
  <si>
    <t>VDI</t>
  </si>
  <si>
    <t>dedicated</t>
  </si>
  <si>
    <t>2 × 1080p</t>
  </si>
  <si>
    <t>wcad001</t>
  </si>
  <si>
    <t>CAD workstations (vGPU)</t>
  </si>
  <si>
    <t>wdev001</t>
  </si>
  <si>
    <t>Software developers</t>
  </si>
  <si>
    <t>Total</t>
  </si>
  <si>
    <t>VRAM overhead and RDS effective density are taken from the stored calculation; RDS density is the minimum of the validated input, the configmax maximum (150) and the memory/CPU bounds.</t>
  </si>
  <si>
    <t>Sizing summary — recommended (balanced) design</t>
  </si>
  <si>
    <t>Metric</t>
  </si>
  <si>
    <t>Value</t>
  </si>
  <si>
    <t>Unit</t>
  </si>
  <si>
    <t>Source</t>
  </si>
  <si>
    <t>users</t>
  </si>
  <si>
    <t>Formula (Compute)</t>
  </si>
  <si>
    <t>Peak concurrent sessions</t>
  </si>
  <si>
    <t>sessions</t>
  </si>
  <si>
    <t>Provisioned desktops</t>
  </si>
  <si>
    <t>desktops</t>
  </si>
  <si>
    <t>Saved result</t>
  </si>
  <si>
    <t>RDS hosts</t>
  </si>
  <si>
    <t>VMs</t>
  </si>
  <si>
    <t>Physical hosts</t>
  </si>
  <si>
    <t>Clusters</t>
  </si>
  <si>
    <t>clusters</t>
  </si>
  <si>
    <t>Physical cores</t>
  </si>
  <si>
    <t>cores</t>
  </si>
  <si>
    <t>vCPU : physical core</t>
  </si>
  <si>
    <t>:1</t>
  </si>
  <si>
    <t>Installed RAM</t>
  </si>
  <si>
    <t>GB</t>
  </si>
  <si>
    <t>Workload memory</t>
  </si>
  <si>
    <t>Storage, all components (usable)</t>
  </si>
  <si>
    <t>TB</t>
  </si>
  <si>
    <t>Raw storage</t>
  </si>
  <si>
    <t>Peak IOPS</t>
  </si>
  <si>
    <t>IOPS</t>
  </si>
  <si>
    <t>Display bandwidth</t>
  </si>
  <si>
    <t>Mbps</t>
  </si>
  <si>
    <t>External bandwidth</t>
  </si>
  <si>
    <t>Connection Servers</t>
  </si>
  <si>
    <t>servers</t>
  </si>
  <si>
    <t>Unified Access Gateways</t>
  </si>
  <si>
    <t>appliances</t>
  </si>
  <si>
    <t>Pods</t>
  </si>
  <si>
    <t>pods</t>
  </si>
  <si>
    <t>GPU boards</t>
  </si>
  <si>
    <t>boards</t>
  </si>
  <si>
    <t>CPU used after failure (max cluster)</t>
  </si>
  <si>
    <t>Memory used after failure (max cluster)</t>
  </si>
  <si>
    <t>Scenarios</t>
  </si>
  <si>
    <t>Scenario</t>
  </si>
  <si>
    <t>Sessions</t>
  </si>
  <si>
    <t>Hosts</t>
  </si>
  <si>
    <t>Cores</t>
  </si>
  <si>
    <t>RAM GB</t>
  </si>
  <si>
    <t>Raw TB</t>
  </si>
  <si>
    <t>CPU used %</t>
  </si>
  <si>
    <t>RAM used %</t>
  </si>
  <si>
    <t>Baseline — current users, no failure reserve</t>
  </si>
  <si>
    <t>Balanced (recommended) — configured failure tolerance and headroom</t>
  </si>
  <si>
    <t>Performance-oriented — lower consolidation and utilization targets</t>
  </si>
  <si>
    <t>Failure scenario — balanced design with FTT hosts out of service</t>
  </si>
  <si>
    <t>Growth — balanced design with users grown over the planning horizon</t>
  </si>
  <si>
    <t>Validation warnings</t>
  </si>
  <si>
    <t>Severity</t>
  </si>
  <si>
    <t>Finding</t>
  </si>
  <si>
    <t>Context</t>
  </si>
  <si>
    <t>WARNING</t>
  </si>
  <si>
    <t>Engineering office users: the vCPU:core ratio is a profile assumption. Omnissa recommends determining consolidation ratios in a pilot.</t>
  </si>
  <si>
    <t>ESXi Node; Estimating CPU Requirements for Virtual Machine Desktops</t>
  </si>
  <si>
    <t>CAD workstations (vGPU): the vCPU:core ratio is a profile assumption. Omnissa recommends determining consolidation ratios in a pilot.</t>
  </si>
  <si>
    <t>Software developers: the vCPU:core ratio is a profile assumption. Omnissa recommends determining consolidation ratios in a pilot.</t>
  </si>
  <si>
    <t>Engineering office users: per-session IOPS is an engineering assumption; Omnissa publishes no per-user IOPS figure. Replace it with assessment data.</t>
  </si>
  <si>
    <t>CAD workstations (vGPU): per-session IOPS is an engineering assumption; Omnissa publishes no per-user IOPS figure. Replace it with assessment data.</t>
  </si>
  <si>
    <t>Software developers: per-session IOPS is an engineering assumption; Omnissa publishes no per-user IOPS figure. Replace it with assessment data.</t>
  </si>
  <si>
    <t>Engineering office users: session bandwidth is not measured. Omnissa's 150–200 Kbps figure is only a pilot starting point for knowledge workers; protocol, resolution, monitors and multimedia change it.</t>
  </si>
  <si>
    <t>Network Bandwidth Considerations</t>
  </si>
  <si>
    <t>CAD workstations (vGPU): session bandwidth is not measured. Omnissa's 150–200 Kbps figure is only a pilot starting point for knowledge workers; protocol, resolution, monitors and multimedia change it.</t>
  </si>
  <si>
    <t>Software developers: session bandwidth is not measured. Omnissa's 150–200 Kbps figure is only a pilot starting point for knowledge workers; protocol, resolution, monitors and multimedia change it.</t>
  </si>
  <si>
    <t>VENDOR VALIDATION</t>
  </si>
  <si>
    <t>Storage array RAID layout, usable capacity and performance must be confirmed by the array vendor.</t>
  </si>
  <si>
    <t>Shared Storage Considerations</t>
  </si>
  <si>
    <t>Backup capacity uses assumed retention and change rates; confirm with the backup vendor's sizing tools.</t>
  </si>
  <si>
    <t>CAD workstations (vGPU): validate GPU, server, hypervisor, NVIDIA driver/vGPU software, Horizon and application compatibility with each vendor before ordering.</t>
  </si>
  <si>
    <t>Using 3D Graphics Applications; Virtual GPU Types Reference — NVIDIA Virtual GPU Software Documentation</t>
  </si>
  <si>
    <t>Engineering office users: confirm that Windows 11 Enterprise is supported by the Horizon Agent version in scope.</t>
  </si>
  <si>
    <t>Omnissa KB 78714 — Supported Windows 10 guest operating systems for Horizon Agent; Omnissa KB 78715 — Supported Windows operating systems other than Windows 10 for Horizon Agent</t>
  </si>
  <si>
    <t>CAD workstations (vGPU): confirm that Windows 11 Enterprise is supported by the Horizon Agent version in scope.</t>
  </si>
  <si>
    <t>Software developers: confirm that Windows 11 Enterprise is supported by the Horizon Agent version in scope.</t>
  </si>
  <si>
    <t>Load balancers: confirm health monitors, persistence and Horizon/UAG support with the load-balancer vendor.</t>
  </si>
  <si>
    <t>Omnissa Horizon 8 Pods</t>
  </si>
  <si>
    <t>INFO</t>
  </si>
  <si>
    <t>This is an estimate for planning. It is not certified or endorsed by Omnissa or any vendor; validate with a pilot and with each vendor before purchase or implementation.</t>
  </si>
  <si>
    <t>A secondary site uses a separate Horizon pod joined with Cloud Pod Architecture; replicate profiles, user data and golden images to the DR site.</t>
  </si>
  <si>
    <t>Cloud Pod Architecture Overview</t>
  </si>
  <si>
    <t>2 pods across 2 site(s): Cloud Pod Architecture is required to federate pods and to span data centers.</t>
  </si>
  <si>
    <t>Cloud Pod Architecture Overview; Omnissa Configuration Maximums — Horizon 2606 Configuration Limits</t>
  </si>
  <si>
    <t>Microsoft Teams optimization offloads media to the client endpoint (virtual channel on TCP 9427 or the Blast side channel). Client endpoints then need the Microsoft 365 connectivity documented by Microsoft; those flows are not generated here.</t>
  </si>
  <si>
    <t>TCP and UDP Ports for Clients and Agents</t>
  </si>
  <si>
    <t>Compute — workload demand and clusters</t>
  </si>
  <si>
    <t>Peak sessions</t>
  </si>
  <si>
    <t>Desktops / RDS hosts</t>
  </si>
  <si>
    <t>Powered-on VMs</t>
  </si>
  <si>
    <t>vCPU</t>
  </si>
  <si>
    <t>vCPU:core</t>
  </si>
  <si>
    <t>Cores (formula)</t>
  </si>
  <si>
    <t>Cores (saved)</t>
  </si>
  <si>
    <t>Check</t>
  </si>
  <si>
    <t>Cluster</t>
  </si>
  <si>
    <t>Required cores</t>
  </si>
  <si>
    <t>Sockets</t>
  </si>
  <si>
    <t>Cores/socket</t>
  </si>
  <si>
    <t>Reserved cores/host</t>
  </si>
  <si>
    <t>Usable cores/host</t>
  </si>
  <si>
    <t>Hosts for CPU</t>
  </si>
  <si>
    <t>Hosts for memory</t>
  </si>
  <si>
    <t>Hosts for storage</t>
  </si>
  <si>
    <t>Hosts for GPU</t>
  </si>
  <si>
    <t>Hosts for VM density</t>
  </si>
  <si>
    <t>Base hosts</t>
  </si>
  <si>
    <t>FTT</t>
  </si>
  <si>
    <t>Platform minimum</t>
  </si>
  <si>
    <t>Hosts (formula)</t>
  </si>
  <si>
    <t>Hosts (saved)</t>
  </si>
  <si>
    <t>Desktop cluster</t>
  </si>
  <si>
    <t>GPU cluster</t>
  </si>
  <si>
    <t>Management cluster</t>
  </si>
  <si>
    <t>Memory, storage, GPU and VM-density host counts come from the Memory and Storage sheets and the saved calculation. Change sockets, cores per socket or FTT to explore CPU-driven what-ifs.</t>
  </si>
  <si>
    <t>Memory — per VM and per cluster</t>
  </si>
  <si>
    <t>RAM per VM GB</t>
  </si>
  <si>
    <t>VRAM overhead MB</t>
  </si>
  <si>
    <t>Hypervisor overhead MB</t>
  </si>
  <si>
    <t>Memory per VM GB</t>
  </si>
  <si>
    <t>Memory demand GB (formula)</t>
  </si>
  <si>
    <t>Memory demand GB (saved)</t>
  </si>
  <si>
    <t>Memory required GB</t>
  </si>
  <si>
    <t>Installed RAM per host GB</t>
  </si>
  <si>
    <t>Reserved per host GB</t>
  </si>
  <si>
    <t>Max allocation %</t>
  </si>
  <si>
    <t>Usable RAM per host GB</t>
  </si>
  <si>
    <t>Memory used %</t>
  </si>
  <si>
    <t>Memory used after failure %</t>
  </si>
  <si>
    <t>Storage — capacity by component, tier and platform</t>
  </si>
  <si>
    <t>Component</t>
  </si>
  <si>
    <t>Tier</t>
  </si>
  <si>
    <t>Location</t>
  </si>
  <si>
    <t>Usable GB (saved)</t>
  </si>
  <si>
    <t>Usable TB</t>
  </si>
  <si>
    <t>Classification</t>
  </si>
  <si>
    <t>Engineering office users — full-clone desktop disks</t>
  </si>
  <si>
    <t>Performance</t>
  </si>
  <si>
    <t>desktop</t>
  </si>
  <si>
    <t>Engineering office users — golden images</t>
  </si>
  <si>
    <t>Engineering office users — user profiles</t>
  </si>
  <si>
    <t>Capacity</t>
  </si>
  <si>
    <t>files</t>
  </si>
  <si>
    <t>Engineering office users — user data</t>
  </si>
  <si>
    <t>CAD workstations (vGPU) — full-clone desktop disks</t>
  </si>
  <si>
    <t>gpu</t>
  </si>
  <si>
    <t>CAD workstations (vGPU) — golden images</t>
  </si>
  <si>
    <t>CAD workstations (vGPU) — user profiles</t>
  </si>
  <si>
    <t>CAD workstations (vGPU) — user data</t>
  </si>
  <si>
    <t>Software developers — full-clone desktop disks</t>
  </si>
  <si>
    <t>Software developers — golden images</t>
  </si>
  <si>
    <t>Software developers — user profiles</t>
  </si>
  <si>
    <t>Software developers — user data</t>
  </si>
  <si>
    <t>Horizon and infrastructure VMs</t>
  </si>
  <si>
    <t>mgmt</t>
  </si>
  <si>
    <t>Logs, events and monitoring data</t>
  </si>
  <si>
    <t>Assumption</t>
  </si>
  <si>
    <t>Backup target capacity</t>
  </si>
  <si>
    <t>Backup</t>
  </si>
  <si>
    <t>backup</t>
  </si>
  <si>
    <t>Total performance tier</t>
  </si>
  <si>
    <t>Total capacity tier</t>
  </si>
  <si>
    <t>Total backup tier</t>
  </si>
  <si>
    <t>Usable to raw (Shared storage array (FC))</t>
  </si>
  <si>
    <t>Protection factor</t>
  </si>
  <si>
    <t>Maximum planned consumption %</t>
  </si>
  <si>
    <t>Data reduction</t>
  </si>
  <si>
    <t>Storage</t>
  </si>
  <si>
    <t>Usable TB required</t>
  </si>
  <si>
    <t>Raw TB (formula)</t>
  </si>
  <si>
    <t>Raw TB (saved)</t>
  </si>
  <si>
    <t>Installed raw TB</t>
  </si>
  <si>
    <t>Usable TB after failure</t>
  </si>
  <si>
    <t>Shared array</t>
  </si>
  <si>
    <t>Note</t>
  </si>
  <si>
    <t>Steady-state IOPS</t>
  </si>
  <si>
    <t>assumption-based</t>
  </si>
  <si>
    <t>Read IOPS</t>
  </si>
  <si>
    <t>30% read (assumption)</t>
  </si>
  <si>
    <t>Write IOPS</t>
  </si>
  <si>
    <t>Logon storm IOPS (additional)</t>
  </si>
  <si>
    <t>Boot / provisioning storm IOPS</t>
  </si>
  <si>
    <t>max(steady + logon, boot)</t>
  </si>
  <si>
    <t>Peak throughput</t>
  </si>
  <si>
    <t>MB/s</t>
  </si>
  <si>
    <t>peak × I/O size</t>
  </si>
  <si>
    <t>Storage connectivity</t>
  </si>
  <si>
    <t>Gbps</t>
  </si>
  <si>
    <t>Omnissa: 1 Gbps per 100 VMs</t>
  </si>
  <si>
    <t>Network — display bandwidth, uplinks, switching and IP plan</t>
  </si>
  <si>
    <t>Headroom %</t>
  </si>
  <si>
    <t>Aggregate Mbps (formula)</t>
  </si>
  <si>
    <t>Aggregate Mbps (saved)</t>
  </si>
  <si>
    <t>External %</t>
  </si>
  <si>
    <t>External Mbps</t>
  </si>
  <si>
    <t>NIC ports</t>
  </si>
  <si>
    <t>Port speed Gbps</t>
  </si>
  <si>
    <t>Display Gbps</t>
  </si>
  <si>
    <t>Storage Gbps</t>
  </si>
  <si>
    <t>vMotion + mgmt Gbps</t>
  </si>
  <si>
    <t>Required Gbps</t>
  </si>
  <si>
    <t>Usable Gbps (redundant)</t>
  </si>
  <si>
    <t>Status</t>
  </si>
  <si>
    <t>Switching</t>
  </si>
  <si>
    <t>Quantity</t>
  </si>
  <si>
    <t>Detail</t>
  </si>
  <si>
    <t>ToR switches</t>
  </si>
  <si>
    <t>2 pair(s) of 48-port 25 GbE</t>
  </si>
  <si>
    <t>Uplinks per switch</t>
  </si>
  <si>
    <t>100 GbE, oversubscription 2.19:1</t>
  </si>
  <si>
    <t>Out-of-band switches</t>
  </si>
  <si>
    <t>41 ports used</t>
  </si>
  <si>
    <t>Host/array links</t>
  </si>
  <si>
    <t>Transceivers (Ethernet)</t>
  </si>
  <si>
    <t>DAC / fiber / copper cables</t>
  </si>
  <si>
    <t>144 / 94 / 41</t>
  </si>
  <si>
    <t>FC switches</t>
  </si>
  <si>
    <t>39 ports per fabric at 32 Gb</t>
  </si>
  <si>
    <t>FC HBAs (dual-port)</t>
  </si>
  <si>
    <t>IP plan</t>
  </si>
  <si>
    <t>Desktop / RDS host addresses incl. reserve</t>
  </si>
  <si>
    <t>Subnet prefix</t>
  </si>
  <si>
    <t>Usable addresses per subnet</t>
  </si>
  <si>
    <t>network, broadcast and gateway excluded</t>
  </si>
  <si>
    <t>Desktop subnets / DHCP scopes</t>
  </si>
  <si>
    <t>Infrastructure addresses</t>
  </si>
  <si>
    <t>Hardware and software bill of materials</t>
  </si>
  <si>
    <t>Category</t>
  </si>
  <si>
    <t>Item</t>
  </si>
  <si>
    <t>Minimum specification</t>
  </si>
  <si>
    <t>Recommended specification</t>
  </si>
  <si>
    <t>Validation note</t>
  </si>
  <si>
    <t>Compute</t>
  </si>
  <si>
    <t>Virtualization host — Desktop cluster</t>
  </si>
  <si>
    <t>≥ 59 physical cores, ≥ 981 GB RAM, ≥ 2 × 25 GbE ports</t>
  </si>
  <si>
    <t>2 × 32-core CPU @ 2.8 GHz (64 cores), 1,024 GB RAM, 4 × 25 GbE, boot: 2 × boot devices, mirrored</t>
  </si>
  <si>
    <t>Validate the server, NICs and HBAs against the Broadcom Compatibility Guide for the ESXi release.</t>
  </si>
  <si>
    <t>Virtualization host — GPU cluster</t>
  </si>
  <si>
    <t>≥ 60 physical cores, ≥ 545 GB RAM, ≥ 2 × 25 GbE ports, GPU slots and power for 3 × NVIDIA L40S</t>
  </si>
  <si>
    <t>2 × 32-core CPU @ 3 GHz (64 cores), 1,536 GB RAM, 4 × 25 GbE, boot: 2 × boot devices, mirrored, 3 × NVIDIA L40S</t>
  </si>
  <si>
    <t>Virtualization host — Management cluster</t>
  </si>
  <si>
    <t>≥ 22 physical cores, ≥ 133 GB RAM, ≥ 2 × 25 GbE ports</t>
  </si>
  <si>
    <t>2 × 16-core CPU @ 2.8 GHz (32 cores), 512 GB RAM, 4 × 25 GbE, boot: 2 × boot devices, mirrored</t>
  </si>
  <si>
    <t>GPU</t>
  </si>
  <si>
    <t>NVIDIA L40S (vGPU / pass-through)</t>
  </si>
  <si>
    <t>Boards required for the selected vGPU types (see GPU sizing)</t>
  </si>
  <si>
    <t>One board set per GPU host, including failover hosts</t>
  </si>
  <si>
    <t>Validate</t>
  </si>
  <si>
    <t>Validate server support, power/cooling, NVIDIA vGPU software release and licensing with NVIDIA and the server vendor.</t>
  </si>
  <si>
    <t>Shared storage array (FC)</t>
  </si>
  <si>
    <t>array</t>
  </si>
  <si>
    <t>≥ 415.16 TB usable (648.69 TB raw at assumed protection), ≥ 44,500 peak IOPS, ≥ 695.3 MB/s</t>
  </si>
  <si>
    <t>Dual controllers, non-disruptive upgrades, VMware/Horizon integration</t>
  </si>
  <si>
    <t>Array vendor must confirm usable capacity, RAID layout, data reduction and latency at the stated IOPS.</t>
  </si>
  <si>
    <t>DR-site storage array</t>
  </si>
  <si>
    <t>Capacity for replicated persistent data and golden images</t>
  </si>
  <si>
    <t>Matching protocol and replication support</t>
  </si>
  <si>
    <t>Size replication with the array vendor.</t>
  </si>
  <si>
    <t>NAS / file services for profiles and user data</t>
  </si>
  <si>
    <t>system</t>
  </si>
  <si>
    <t>≥ 52.73 TB usable</t>
  </si>
  <si>
    <t>SMB 3 file services with snapshots</t>
  </si>
  <si>
    <t>Confirm SMB features required by the profile solution.</t>
  </si>
  <si>
    <t>Backup target</t>
  </si>
  <si>
    <t>≥ 1,035.95 TB</t>
  </si>
  <si>
    <t>Immutable / deduplicating backup storage</t>
  </si>
  <si>
    <t>Size with the backup vendor's tools.</t>
  </si>
  <si>
    <t>Network</t>
  </si>
  <si>
    <t>Top-of-rack Ethernet switch</t>
  </si>
  <si>
    <t>switches</t>
  </si>
  <si>
    <t>≥ 35 × 25 GbE ports + 4 × 100 GbE uplinks per switch</t>
  </si>
  <si>
    <t>48-port 25 GbE, deployed in redundant pairs (MLAG/vPC or equivalent)</t>
  </si>
  <si>
    <t>Validate buffers, MLAG and feature set with the network vendor.</t>
  </si>
  <si>
    <t>Out-of-band management switch</t>
  </si>
  <si>
    <t>≥ 41 × 1 GbE ports</t>
  </si>
  <si>
    <t>1 GbE copper</t>
  </si>
  <si>
    <t>Fibre Channel switch (fabric A/B)</t>
  </si>
  <si>
    <t>≥ 39 × 32 Gb FC ports per fabric</t>
  </si>
  <si>
    <t>32 Gb FC, two independent fabrics</t>
  </si>
  <si>
    <t>Validate zoning, licensing of ports and multipathing with the SAN vendor.</t>
  </si>
  <si>
    <t>Fibre Channel HBA (dual-port)</t>
  </si>
  <si>
    <t>HBAs</t>
  </si>
  <si>
    <t>32 Gb FC</t>
  </si>
  <si>
    <t>Dual-port, one port per fabric</t>
  </si>
  <si>
    <t>Validate HBA on the Broadcom Compatibility Guide.</t>
  </si>
  <si>
    <t>FC optics</t>
  </si>
  <si>
    <t>transceivers</t>
  </si>
  <si>
    <t>32 Gb SFP</t>
  </si>
  <si>
    <t>Short-wave optics</t>
  </si>
  <si>
    <t>Some HBAs/switches ship with optics.</t>
  </si>
  <si>
    <t>Ethernet transceivers</t>
  </si>
  <si>
    <t>Matching port speeds</t>
  </si>
  <si>
    <t>Short-reach optics for uplinks</t>
  </si>
  <si>
    <t>Match optics to switch and NIC vendor compatibility lists.</t>
  </si>
  <si>
    <t>DAC cables</t>
  </si>
  <si>
    <t>cables</t>
  </si>
  <si>
    <t>Matching port speed</t>
  </si>
  <si>
    <t>Passive DAC for host and peer links</t>
  </si>
  <si>
    <t>Fiber cables</t>
  </si>
  <si>
    <t>OM4 or better</t>
  </si>
  <si>
    <t>LC-LC duplex</t>
  </si>
  <si>
    <t>Copper patch cables (OOB)</t>
  </si>
  <si>
    <t>Cat6</t>
  </si>
  <si>
    <t>Cat6 / Cat6A</t>
  </si>
  <si>
    <t>Access</t>
  </si>
  <si>
    <t>Load balancer (Connection Servers, internal)</t>
  </si>
  <si>
    <t>HTTPS health monitoring, source-IP or cookie persistence</t>
  </si>
  <si>
    <t>HA pair</t>
  </si>
  <si>
    <t>Confirm Horizon/UAG support and throughput with the load-balancer vendor.</t>
  </si>
  <si>
    <t>Load balancer (UAG, DMZ)</t>
  </si>
  <si>
    <t>≥ 378 Mbps display throughput, TCP+UDP load balancing</t>
  </si>
  <si>
    <t>UDP (Blast/PCoIP) and TCP must reach the same UAG.</t>
  </si>
  <si>
    <t>Rack &amp; power</t>
  </si>
  <si>
    <t>Rack space (servers and switches)</t>
  </si>
  <si>
    <t>RU</t>
  </si>
  <si>
    <t>2 racks of 42 RU (4 RU kept free per rack)</t>
  </si>
  <si>
    <t>Separate racks / power feeds per failure domain where possible</t>
  </si>
  <si>
    <t>Storage arrays, load-balancer appliances and patch panels are not included.</t>
  </si>
  <si>
    <t>Power and cooling</t>
  </si>
  <si>
    <t>—</t>
  </si>
  <si>
    <t>Requires hardware power data</t>
  </si>
  <si>
    <t>Enter per-server power to calculate</t>
  </si>
  <si>
    <t>Use the server vendor's power calculator.</t>
  </si>
  <si>
    <t>Software &amp; licensing</t>
  </si>
  <si>
    <t>Omnissa Horizon (named users)</t>
  </si>
  <si>
    <t>named users</t>
  </si>
  <si>
    <t>Edition, term and subscription model per Omnissa licensing; confirm with Omnissa or a partner.</t>
  </si>
  <si>
    <t>NVIDIA vGPU software licences</t>
  </si>
  <si>
    <t>concurrent GPU VMs</t>
  </si>
  <si>
    <t>Edition (e.g. vPC / RTX vWS) and counting per NVIDIA licensing; validate with NVIDIA.</t>
  </si>
  <si>
    <t>VMware vSphere licensing</t>
  </si>
  <si>
    <t>physical cores</t>
  </si>
  <si>
    <t>Per-core or subscription metric per vendor terms</t>
  </si>
  <si>
    <t>Licensing metrics, minimums per CPU and bundles change — confirm with the vendor.</t>
  </si>
  <si>
    <t>Generic specifications only — no vendor models or part numbers are implied. Validate each line with the vendor.</t>
  </si>
  <si>
    <t>Firewall rules — Sample — Engineering design studio, three-tier FC with GPU</t>
  </si>
  <si>
    <t>This matrix is generated from documented Horizon defaults for the features selected in this project. Review it against the actual deployment, product versions, configured (non-default) ports and the organisation's security policy before implementing any firewall change.</t>
  </si>
  <si>
    <t>Rule ID</t>
  </si>
  <si>
    <t>Source zone</t>
  </si>
  <si>
    <t>Destination zone</t>
  </si>
  <si>
    <t>Destination</t>
  </si>
  <si>
    <t>Protocol</t>
  </si>
  <si>
    <t>Destination port</t>
  </si>
  <si>
    <t>Source port</t>
  </si>
  <si>
    <t>Direction</t>
  </si>
  <si>
    <t>Action</t>
  </si>
  <si>
    <t>Purpose</t>
  </si>
  <si>
    <t>Source document</t>
  </si>
  <si>
    <t>FW-001</t>
  </si>
  <si>
    <t>Internet / external clients</t>
  </si>
  <si>
    <t>Horizon Client (external)</t>
  </si>
  <si>
    <t>DMZ</t>
  </si>
  <si>
    <t>Unified Access Gateway (via external load balancer VIP)</t>
  </si>
  <si>
    <t>TCP</t>
  </si>
  <si>
    <t>4172</t>
  </si>
  <si>
    <t>Any (ephemeral)</t>
  </si>
  <si>
    <t>Initiated by source; stateful return</t>
  </si>
  <si>
    <t>Allow</t>
  </si>
  <si>
    <t>PCoIP via the PCoIP Secure Gateway</t>
  </si>
  <si>
    <t>Conditional</t>
  </si>
  <si>
    <t>Network Ports in Horizon 8 (Omnissa Tech Zone)</t>
  </si>
  <si>
    <t>FW-002</t>
  </si>
  <si>
    <t>UDP</t>
  </si>
  <si>
    <t>Initiated by source; bidirectional UDP</t>
  </si>
  <si>
    <t>FW-003</t>
  </si>
  <si>
    <t>8443</t>
  </si>
  <si>
    <t>Blast Extreme via the Blast Secure Gateway (performant channel)</t>
  </si>
  <si>
    <t>FW-004</t>
  </si>
  <si>
    <t>Blast Extreme via the Blast Secure Gateway (adaptive transport) — Not used when connecting to Linux desktops. Blast still works over TCP when UDP is blocked, but UDP is more efficient (UAG architecture).</t>
  </si>
  <si>
    <t>FW-005</t>
  </si>
  <si>
    <t>Horizon Client / browser (external)</t>
  </si>
  <si>
    <t>443</t>
  </si>
  <si>
    <t>HTTPS login; also carries tunneled RDP, client drive redirection and USB redirection traffic</t>
  </si>
  <si>
    <t>Mandatory</t>
  </si>
  <si>
    <t>FW-006</t>
  </si>
  <si>
    <t>Internal client network</t>
  </si>
  <si>
    <t>Horizon Client</t>
  </si>
  <si>
    <t>Horizon server zone</t>
  </si>
  <si>
    <t>Connection Server (via internal load balancer)</t>
  </si>
  <si>
    <t>HTTPS login, authentication and desktop/application selection — Port 80 can be used in some cases (HTTP redirection); HTTPS is the default.</t>
  </si>
  <si>
    <t>FW-007</t>
  </si>
  <si>
    <t>Desktop and RDS zone</t>
  </si>
  <si>
    <t>Horizon Agent (desktops / RDS hosts)</t>
  </si>
  <si>
    <t>PCoIP — direct connection (PCoIP Secure Gateway not used) — Virtual desktops may use TCP 4172–4173 (Firewall Rules for Horizon Agent).</t>
  </si>
  <si>
    <t>FW-008</t>
  </si>
  <si>
    <t>PCoIP — direct connection — Client UDP source port varies from 50002 upward; configure ANY where the table shows *. Virtual desktops may use UDP 4172–4182.</t>
  </si>
  <si>
    <t>FW-009</t>
  </si>
  <si>
    <t>9427</t>
  </si>
  <si>
    <t>Multimedia redirection, Microsoft Teams optimization, HTML5 MMR, Horizon printer redirection, client drive and USB redirection — direct connection — Not needed for client drive redirection when it is side-channeled over Blast (default).</t>
  </si>
  <si>
    <t>FW-010</t>
  </si>
  <si>
    <t>22443</t>
  </si>
  <si>
    <t>Blast Extreme — direct connection</t>
  </si>
  <si>
    <t>FW-011</t>
  </si>
  <si>
    <t>Blast Extreme adaptive transport — direct connection — Not used when connecting to Linux desktops.</t>
  </si>
  <si>
    <t>FW-012</t>
  </si>
  <si>
    <t>32111</t>
  </si>
  <si>
    <t>USB redirection and time zone synchronization — direct connection — With Blast, USB redirection can be side-channeled over the Blast ports.</t>
  </si>
  <si>
    <t>FW-013</t>
  </si>
  <si>
    <t>Unified Access Gateway</t>
  </si>
  <si>
    <t>Login / XML-API traffic to the Connection Server</t>
  </si>
  <si>
    <t>FW-014</t>
  </si>
  <si>
    <t>PCoIP when the PCoIP Secure Gateway is used</t>
  </si>
  <si>
    <t>FW-015</t>
  </si>
  <si>
    <t>55000</t>
  </si>
  <si>
    <t>PCoIP (not SALSA20) when the PCoIP Secure Gateway is used</t>
  </si>
  <si>
    <t>FW-016</t>
  </si>
  <si>
    <t>MMR, Teams optimization, HTML5 MMR, printer, client drive and USB redirection when tunnel connections are used</t>
  </si>
  <si>
    <t>FW-017</t>
  </si>
  <si>
    <t>Blast Extreme when the Blast Secure Gateway is used</t>
  </si>
  <si>
    <t>FW-018</t>
  </si>
  <si>
    <t>Blast Extreme when the Blast Secure Gateway is used — UDP is not used on Linux desktops.</t>
  </si>
  <si>
    <t>FW-019</t>
  </si>
  <si>
    <t>USB redirection and time zone synchronization when tunnel connections are used</t>
  </si>
  <si>
    <t>FW-020</t>
  </si>
  <si>
    <t>Connection Server</t>
  </si>
  <si>
    <t>Identity (AD, DNS, DHCP, PKI)</t>
  </si>
  <si>
    <t>Active Directory Global Catalog</t>
  </si>
  <si>
    <t>3268</t>
  </si>
  <si>
    <t>Global Catalog (required for entitlements — Firewall Rules for Active Directory)</t>
  </si>
  <si>
    <t>Service overview and network port requirements for Windows</t>
  </si>
  <si>
    <t>FW-021</t>
  </si>
  <si>
    <t>Active Directory domain controllers</t>
  </si>
  <si>
    <t>88</t>
  </si>
  <si>
    <t>Kerberos authentication</t>
  </si>
  <si>
    <t>FW-022</t>
  </si>
  <si>
    <t>FW-023</t>
  </si>
  <si>
    <t>135, 49152-65535</t>
  </si>
  <si>
    <t>RPC endpoint mapper and dynamic RPC (Net Logon)</t>
  </si>
  <si>
    <t>FW-024</t>
  </si>
  <si>
    <t>389</t>
  </si>
  <si>
    <t>LDAP queries and DC locator (user entitlements)</t>
  </si>
  <si>
    <t>FW-025</t>
  </si>
  <si>
    <t>FW-026</t>
  </si>
  <si>
    <t>464</t>
  </si>
  <si>
    <t>Kerberos password change (expired passwords changed at Horizon login)</t>
  </si>
  <si>
    <t>FW-027</t>
  </si>
  <si>
    <t>FW-028</t>
  </si>
  <si>
    <t>Connection Server (other pods)</t>
  </si>
  <si>
    <t>RPC for replication between pods — Replication requires RPC ports between Connection Servers within a pod and between pods with CPA.</t>
  </si>
  <si>
    <t>FW-029</t>
  </si>
  <si>
    <t>8472</t>
  </si>
  <si>
    <t>Cloud Pod Architecture inter-pod VIPA</t>
  </si>
  <si>
    <t>FW-030</t>
  </si>
  <si>
    <t>22389</t>
  </si>
  <si>
    <t>Cloud Pod Architecture AD LDS global LDAP replication</t>
  </si>
  <si>
    <t>FW-031</t>
  </si>
  <si>
    <t>22636</t>
  </si>
  <si>
    <t>Cloud Pod Architecture secure global LDAPS replication</t>
  </si>
  <si>
    <t>FW-032</t>
  </si>
  <si>
    <t>Connection Server (replica)</t>
  </si>
  <si>
    <t>135</t>
  </si>
  <si>
    <t>MS-RPC endpoint mapper — required for Connection Server replication</t>
  </si>
  <si>
    <t>FW-033</t>
  </si>
  <si>
    <t>Used only during installation of a replica Connection Server</t>
  </si>
  <si>
    <t>FW-034</t>
  </si>
  <si>
    <t>4100</t>
  </si>
  <si>
    <t>JMS inter-router traffic between replicated Connection Servers — Omnissa: firewalls are typically not used between Connection Server instances in a group.</t>
  </si>
  <si>
    <t>FW-035</t>
  </si>
  <si>
    <t>4101</t>
  </si>
  <si>
    <t>JMS SSL inter-router traffic between replicated Connection Servers</t>
  </si>
  <si>
    <t>FW-036</t>
  </si>
  <si>
    <t>Replica installation, cluster master secret rekey, partition migration, CPA join</t>
  </si>
  <si>
    <t>FW-037</t>
  </si>
  <si>
    <t>49152-65535</t>
  </si>
  <si>
    <t>MS-RPC dynamic client port range for replication</t>
  </si>
  <si>
    <t>FW-038</t>
  </si>
  <si>
    <t>DNS servers</t>
  </si>
  <si>
    <t>53</t>
  </si>
  <si>
    <t>DNS — locate domain controllers — Omnissa: the Connection Server uses all relevant ports to discover a DC and bind to and query Active Directory.</t>
  </si>
  <si>
    <t>FW-039</t>
  </si>
  <si>
    <t>FW-040</t>
  </si>
  <si>
    <t>Domain controllers / time source</t>
  </si>
  <si>
    <t>123</t>
  </si>
  <si>
    <t>Windows Time (NTP)</t>
  </si>
  <si>
    <t>FW-041</t>
  </si>
  <si>
    <t>Enrollment Server (True SSO)</t>
  </si>
  <si>
    <t>Framework channel to the Enrollment Server</t>
  </si>
  <si>
    <t>FW-042</t>
  </si>
  <si>
    <t>Events database (Microsoft SQL Server)</t>
  </si>
  <si>
    <t>1433</t>
  </si>
  <si>
    <t>Horizon events database</t>
  </si>
  <si>
    <t>FW-043</t>
  </si>
  <si>
    <t>Framework channel (vdmadmin, e.g. Data Collection Tool bundles)</t>
  </si>
  <si>
    <t>Optional</t>
  </si>
  <si>
    <t>FW-044</t>
  </si>
  <si>
    <t>Management</t>
  </si>
  <si>
    <t>VMware vCenter Server</t>
  </si>
  <si>
    <t>SDK and API access (provisioning, power operations)</t>
  </si>
  <si>
    <t>FW-045</t>
  </si>
  <si>
    <t>53, 88, 389, 135, 49152-65535</t>
  </si>
  <si>
    <t>DC discovery, bind and query — Omnissa refers to the Microsoft port requirements for DC communication; port list from the Microsoft article.</t>
  </si>
  <si>
    <t>FW-046</t>
  </si>
  <si>
    <t>FW-047</t>
  </si>
  <si>
    <t>Microsoft Certificate Authority</t>
  </si>
  <si>
    <t>Initial RPC to the CA for short-lived logon certificates</t>
  </si>
  <si>
    <t>FW-048</t>
  </si>
  <si>
    <t>1024-5000, 49152-65535</t>
  </si>
  <si>
    <t>Dynamic RPC to the CA after the endpoint mapper</t>
  </si>
  <si>
    <t>FW-049</t>
  </si>
  <si>
    <t>Horizon Recording Server</t>
  </si>
  <si>
    <t>File services</t>
  </si>
  <si>
    <t>File shares (recordings)</t>
  </si>
  <si>
    <t>445</t>
  </si>
  <si>
    <t>Recording storage</t>
  </si>
  <si>
    <t>FW-050</t>
  </si>
  <si>
    <t>Horizon Recording Server (other instances)</t>
  </si>
  <si>
    <t>9443</t>
  </si>
  <si>
    <t>Configuration import between recording servers</t>
  </si>
  <si>
    <t>FW-051</t>
  </si>
  <si>
    <t>Recording database (SQL Server or PostgreSQL)</t>
  </si>
  <si>
    <t>Recording metadata database</t>
  </si>
  <si>
    <t>FW-052</t>
  </si>
  <si>
    <t>DEM FlexEngine (desktops / RDS hosts)</t>
  </si>
  <si>
    <t>File shares (DEM configuration and profile archives)</t>
  </si>
  <si>
    <t>Dynamic Environment Manager access to SMB file shares</t>
  </si>
  <si>
    <t>FW-053</t>
  </si>
  <si>
    <t>FW-054</t>
  </si>
  <si>
    <t>FW-055</t>
  </si>
  <si>
    <t>RPC endpoint mapper (Net Logon, domain join)</t>
  </si>
  <si>
    <t>FW-056</t>
  </si>
  <si>
    <t>LDAP and DC locator</t>
  </si>
  <si>
    <t>FW-057</t>
  </si>
  <si>
    <t>FW-058</t>
  </si>
  <si>
    <t>SMB (Net Logon, Group Policy / SYSVOL)</t>
  </si>
  <si>
    <t>FW-059</t>
  </si>
  <si>
    <t>Kerberos password change</t>
  </si>
  <si>
    <t>FW-060</t>
  </si>
  <si>
    <t>FW-061</t>
  </si>
  <si>
    <t>RPC dynamic ports (Windows Server 2008 and later) — Can be restricted to fixed ports (Microsoft: Restricting Active Directory RPC traffic to a specific port).</t>
  </si>
  <si>
    <t>FW-062</t>
  </si>
  <si>
    <t>DHCP servers (or DHCP relay)</t>
  </si>
  <si>
    <t>67</t>
  </si>
  <si>
    <t>DHCP address assignment for desktop pools — Across routed networks, configure a DHCP relay (IP helper) on the desktop VLAN.</t>
  </si>
  <si>
    <t>FW-063</t>
  </si>
  <si>
    <t>DNS name resolution (locate domain controllers and Horizon servers)</t>
  </si>
  <si>
    <t>FW-064</t>
  </si>
  <si>
    <t>FW-065</t>
  </si>
  <si>
    <t>FW-066</t>
  </si>
  <si>
    <t>Desktops / RDS hosts (user profiles)</t>
  </si>
  <si>
    <t>Profile and user data file servers</t>
  </si>
  <si>
    <t>SMB for user profiles, folder redirection and profile containers</t>
  </si>
  <si>
    <t>FW-067</t>
  </si>
  <si>
    <t>4001</t>
  </si>
  <si>
    <t>Java Message Service (JMS)</t>
  </si>
  <si>
    <t>FW-068</t>
  </si>
  <si>
    <t>4002</t>
  </si>
  <si>
    <t>Java Message Service (JMS SSL) — enhanced message security (default) — Used in addition to 4001 when message security is enhanced, which is the default.</t>
  </si>
  <si>
    <t>FW-069</t>
  </si>
  <si>
    <t>Any (client port)</t>
  </si>
  <si>
    <t>UDP reply (stateful firewalls accept automatically)</t>
  </si>
  <si>
    <t>Blast Extreme UDP return traffic; PCoIP UDP return traffic — Needed explicitly only on stateless filters.</t>
  </si>
  <si>
    <t>FW-070</t>
  </si>
  <si>
    <t>PCoIP (not SALSA20) return traffic to the PCoIP Secure Gateway</t>
  </si>
  <si>
    <t>FW-071</t>
  </si>
  <si>
    <t>Horizon Recording Agent</t>
  </si>
  <si>
    <t>Session recording</t>
  </si>
  <si>
    <t>FW-072</t>
  </si>
  <si>
    <t>Administrator workstation</t>
  </si>
  <si>
    <t>Horizon Console (https://&lt;Connection Server FQDN&gt;/admin)</t>
  </si>
  <si>
    <t>FW-073</t>
  </si>
  <si>
    <t>Recording server console</t>
  </si>
  <si>
    <t>FW-074</t>
  </si>
  <si>
    <t>Unified Access Gateway (management NIC)</t>
  </si>
  <si>
    <t>UAG admin console and REST API (https://&lt;UAG&gt;:9443/admin/) — With two or three NICs, 9443 is reachable only from the management/backend network (UAG architecture).</t>
  </si>
  <si>
    <t>Documented flows selected for this project (with sources)</t>
  </si>
  <si>
    <t>Key</t>
  </si>
  <si>
    <t>Port</t>
  </si>
  <si>
    <t>Why selected</t>
  </si>
  <si>
    <t>Horizon versions</t>
  </si>
  <si>
    <t>Reference</t>
  </si>
  <si>
    <t>Section</t>
  </si>
  <si>
    <t>URL</t>
  </si>
  <si>
    <t>Verified</t>
  </si>
  <si>
    <t>ext.client.uag.pcoip.tcp</t>
  </si>
  <si>
    <t>external access through UAG; PCoIP enabled</t>
  </si>
  <si>
    <t>conditional</t>
  </si>
  <si>
    <t>Horizon 8 (2006 and later)</t>
  </si>
  <si>
    <t>Client connections › External connection</t>
  </si>
  <si>
    <t>https://techzone.omnissa.com/resource/network-ports-horizon-8</t>
  </si>
  <si>
    <t>2026-10-02</t>
  </si>
  <si>
    <t>ext.client.uag.pcoip.udp</t>
  </si>
  <si>
    <t>ext.client.uag.blast.tcp</t>
  </si>
  <si>
    <t>external access through UAG; Blast Extreme enabled</t>
  </si>
  <si>
    <t>ext.client.uag.blast.udp</t>
  </si>
  <si>
    <t>Blast Extreme via the Blast Secure Gateway (adaptive transport)</t>
  </si>
  <si>
    <t>ext.client.uag.443</t>
  </si>
  <si>
    <t>external access through UAG</t>
  </si>
  <si>
    <t>mandatory</t>
  </si>
  <si>
    <t>int.client.cs.443</t>
  </si>
  <si>
    <t>HTTPS login, authentication and desktop/application selection</t>
  </si>
  <si>
    <t>internal users</t>
  </si>
  <si>
    <t>TCP and UDP Ports That Horizon Client Uses</t>
  </si>
  <si>
    <t>https://docs.omnissa.com/Horizon-Security/TCPandUDPPortsforClientsandAgents</t>
  </si>
  <si>
    <t>int.client.agent.pcoip.tcp</t>
  </si>
  <si>
    <t>PCoIP — direct connection (PCoIP Secure Gateway not used)</t>
  </si>
  <si>
    <t>internal users; direct internal connections; PCoIP enabled</t>
  </si>
  <si>
    <t>int.client.agent.pcoip.udp</t>
  </si>
  <si>
    <t>PCoIP — direct connection</t>
  </si>
  <si>
    <t>int.client.agent.9427</t>
  </si>
  <si>
    <t>Multimedia redirection, Microsoft Teams optimization, HTML5 MMR, Horizon printer redirection, client drive and USB redirection — direct connection</t>
  </si>
  <si>
    <t>internal users; direct internal connections; any of: multimedia redirection / Microsoft Teams optimization / Horizon printer redirection / client drive redirection outside the Blast side channel / USB redirection outside the Blast side channel</t>
  </si>
  <si>
    <t>int.client.agent.blast.tcp</t>
  </si>
  <si>
    <t>internal users; direct internal connections; Blast Extreme enabled</t>
  </si>
  <si>
    <t>int.client.agent.blast.udp</t>
  </si>
  <si>
    <t>Blast Extreme adaptive transport — direct connection</t>
  </si>
  <si>
    <t>int.client.agent.32111</t>
  </si>
  <si>
    <t>USB redirection and time zone synchronization — direct connection</t>
  </si>
  <si>
    <t>internal users; direct internal connections; any of: USB redirection outside the Blast side channel / time zone synchronization</t>
  </si>
  <si>
    <t>ext.uag.cs.443</t>
  </si>
  <si>
    <t>ext.uag.agent.pcoip.tcp</t>
  </si>
  <si>
    <t>TCP and UDP Ports That Horizon Agent Uses</t>
  </si>
  <si>
    <t>ext.uag.agent.pcoip.udp</t>
  </si>
  <si>
    <t>ext.uag.agent.9427</t>
  </si>
  <si>
    <t>external access through UAG; any of: multimedia redirection / Microsoft Teams optimization / Horizon printer redirection / client drive redirection outside the Blast side channel / USB redirection outside the Blast side channel</t>
  </si>
  <si>
    <t>ext.uag.agent.blast.tcp</t>
  </si>
  <si>
    <t>ext.uag.agent.blast.udp</t>
  </si>
  <si>
    <t>ext.uag.agent.32111</t>
  </si>
  <si>
    <t>external access through UAG; any of: USB redirection outside the Blast side channel / time zone synchronization</t>
  </si>
  <si>
    <t>cs.dc.3268</t>
  </si>
  <si>
    <t>always required</t>
  </si>
  <si>
    <t>Active Directory (local security authority)</t>
  </si>
  <si>
    <t>https://learn.microsoft.com/en-us/troubleshoot/windows-server/networking/service-overview-and-network-port-requirements</t>
  </si>
  <si>
    <t>cs.dc.88</t>
  </si>
  <si>
    <t>TCP/UDP</t>
  </si>
  <si>
    <t>Kerberos Key Distribution Center</t>
  </si>
  <si>
    <t>cs.dc.135</t>
  </si>
  <si>
    <t>Net Logon</t>
  </si>
  <si>
    <t>cs.dc.389</t>
  </si>
  <si>
    <t>cs.dc.464</t>
  </si>
  <si>
    <t>cs.cpa.rpc</t>
  </si>
  <si>
    <t>RPC for replication between pods</t>
  </si>
  <si>
    <t>Cloud Pod Architecture</t>
  </si>
  <si>
    <t>Horizon Connection Server (notes)</t>
  </si>
  <si>
    <t>cs.cpa.8472</t>
  </si>
  <si>
    <t>Horizon Connection Server</t>
  </si>
  <si>
    <t>cs.cpa.22389</t>
  </si>
  <si>
    <t>cs.cpa.22636</t>
  </si>
  <si>
    <t>cs.cs.135</t>
  </si>
  <si>
    <t>cs.cs.389</t>
  </si>
  <si>
    <t>cs.cs.4100</t>
  </si>
  <si>
    <t>JMS inter-router traffic between replicated Connection Servers</t>
  </si>
  <si>
    <t>cs.cs.4101</t>
  </si>
  <si>
    <t>cs.cs.32111</t>
  </si>
  <si>
    <t>cs.cs.rpc</t>
  </si>
  <si>
    <t>cs.dc.53</t>
  </si>
  <si>
    <t>DNS — locate domain controllers</t>
  </si>
  <si>
    <t>DNS Server</t>
  </si>
  <si>
    <t>cs.ntp</t>
  </si>
  <si>
    <t>Windows Time</t>
  </si>
  <si>
    <t>cs.es.32111</t>
  </si>
  <si>
    <t>true sso</t>
  </si>
  <si>
    <t>cs.db.mssql</t>
  </si>
  <si>
    <t>events db mssql</t>
  </si>
  <si>
    <t>cs.agent.32111</t>
  </si>
  <si>
    <t>optional</t>
  </si>
  <si>
    <t>cs.vcenter.443</t>
  </si>
  <si>
    <t>VMware vSphere</t>
  </si>
  <si>
    <t>es.dc</t>
  </si>
  <si>
    <t>DC discovery, bind and query</t>
  </si>
  <si>
    <t>Horizon Enrollment Server</t>
  </si>
  <si>
    <t>es.ca.135</t>
  </si>
  <si>
    <t>es.ca.rpc</t>
  </si>
  <si>
    <t>rec.files.445</t>
  </si>
  <si>
    <t>recording</t>
  </si>
  <si>
    <t>rec.rec.9443</t>
  </si>
  <si>
    <t>rec.db.1433</t>
  </si>
  <si>
    <t>agent.files.445.dem</t>
  </si>
  <si>
    <t>dem</t>
  </si>
  <si>
    <t>Virtual desktop or RDS host</t>
  </si>
  <si>
    <t>agent.dc.88</t>
  </si>
  <si>
    <t>agent.dc.135</t>
  </si>
  <si>
    <t>Active Directory (local security authority); Net Logon</t>
  </si>
  <si>
    <t>agent.dc.389</t>
  </si>
  <si>
    <t>agent.dc.445</t>
  </si>
  <si>
    <t>agent.dc.464</t>
  </si>
  <si>
    <t>agent.dc.rpc</t>
  </si>
  <si>
    <t>RPC dynamic ports (Windows Server 2008 and later)</t>
  </si>
  <si>
    <t>agent.dhcp</t>
  </si>
  <si>
    <t>DHCP address assignment for desktop pools</t>
  </si>
  <si>
    <t>dhcp</t>
  </si>
  <si>
    <t>Dynamic Host Configuration Protocol (DHCP) Server</t>
  </si>
  <si>
    <t>agent.dc.53</t>
  </si>
  <si>
    <t>agent.ntp</t>
  </si>
  <si>
    <t>agent.files.445.profiles</t>
  </si>
  <si>
    <t>profiles smb</t>
  </si>
  <si>
    <t>Offline Files, User Profile Service, Folder Redirection, and Primary Computer</t>
  </si>
  <si>
    <t>agent.cs.4001</t>
  </si>
  <si>
    <t>agent.cs.4002</t>
  </si>
  <si>
    <t>Java Message Service (JMS SSL) — enhanced message security (default)</t>
  </si>
  <si>
    <t>int.agent.client.blast.udp</t>
  </si>
  <si>
    <t>Blast Extreme UDP return traffic</t>
  </si>
  <si>
    <t>int.agent.client.pcoip.udp</t>
  </si>
  <si>
    <t>PCoIP UDP return traffic</t>
  </si>
  <si>
    <t>ext.agent.uag.pcoip.udp</t>
  </si>
  <si>
    <t>agent.recording.9443</t>
  </si>
  <si>
    <t>mgmt.admin.cs.443</t>
  </si>
  <si>
    <t>mgmt.admin.rec.9443</t>
  </si>
  <si>
    <t>mgmt.admin.uag.9443</t>
  </si>
  <si>
    <t>UAG admin console and REST API (https://&lt;UAG&gt;:9443/admin/)</t>
  </si>
  <si>
    <t>Security zone matrix (source rows → destination columns)</t>
  </si>
  <si>
    <t>From \ To</t>
  </si>
  <si>
    <t>Horizon Cloud / Internet services</t>
  </si>
  <si>
    <t>TCP 443, TCP 4172, TCP 8443, UDP 4172, UDP 8443</t>
  </si>
  <si>
    <t>TCP 443</t>
  </si>
  <si>
    <t>TCP 4172, TCP 9427, TCP 22443, TCP 32111, UDP 4172, UDP 22443</t>
  </si>
  <si>
    <t>TCP 135, TCP 389, TCP 1433, TCP 4100, TCP 4101, TCP 8472, TCP 9443, TCP 22389, TCP 22636, TCP 32111, TCP 49152-65535</t>
  </si>
  <si>
    <t>TCP 32111</t>
  </si>
  <si>
    <t>TCP 53, TCP 88, TCP 135, TCP 389, TCP 464, TCP 1024-5000, TCP 3268, TCP 49152-65535, UDP 53, UDP 88, UDP 123, UDP 135, UDP 389, UDP 464, UDP 49152-65535</t>
  </si>
  <si>
    <t>TCP 445</t>
  </si>
  <si>
    <t>UDP Any (client port)</t>
  </si>
  <si>
    <t>UDP 55000</t>
  </si>
  <si>
    <t>TCP 4001, TCP 4002, TCP 9443</t>
  </si>
  <si>
    <t>TCP 53, TCP 88, TCP 135, TCP 389, TCP 445, TCP 464, TCP 49152-65535, UDP 53, UDP 67, UDP 88, UDP 123, UDP 389, UDP 464</t>
  </si>
  <si>
    <t>TCP 9443</t>
  </si>
  <si>
    <t>TCP 443, TCP 9443</t>
  </si>
  <si>
    <t>Rules and assumptions used by this revision</t>
  </si>
  <si>
    <t>Name</t>
  </si>
  <si>
    <t>Default</t>
  </si>
  <si>
    <t>Overridden</t>
  </si>
  <si>
    <t>cpu.3d_vcpu</t>
  </si>
  <si>
    <t>vCPU recommended for hardware-accelerated 3D</t>
  </si>
  <si>
    <t>Officially documented requirement</t>
  </si>
  <si>
    <t>Estimating Memory Requirements for Virtual Machine Desktops</t>
  </si>
  <si>
    <t>RAM Sizing for Specific Workloads and Operating Systems</t>
  </si>
  <si>
    <t>gpu.3d_max_monitors</t>
  </si>
  <si>
    <t>3D rendering monitor limit</t>
  </si>
  <si>
    <t>{"monitors":2,"max_resolution":"1920x1200","uhd4k_monitors":1}</t>
  </si>
  <si>
    <t>Monitors and Screen Resolution</t>
  </si>
  <si>
    <t>Using All Monitors in a Multiple-Monitor Setup</t>
  </si>
  <si>
    <t>Up to two monitors at up to 1920×1200; one monitor at 4K (3840×2160).</t>
  </si>
  <si>
    <t>gpu.hypervisor_support</t>
  </si>
  <si>
    <t>Graphics acceleration by hypervisor</t>
  </si>
  <si>
    <t>{"vgpu":["vsphere","nutanix_ahv"],"vdga":["vsphere"],"vsga":["vsphere"],"mxgpu":["vsphere"],"soft3d":["vsphere"]}</t>
  </si>
  <si>
    <t>Using 3D Graphics Applications</t>
  </si>
  <si>
    <t>Check hardware compatibility guides and the Desktops and Applications in Horizon 8 document for the exact use case.</t>
  </si>
  <si>
    <t>gpu.min_fb_hw_encode_mb</t>
  </si>
  <si>
    <t>Minimum vGPU frame buffer for hardware encoding</t>
  </si>
  <si>
    <t>Using High-Resolution Mode</t>
  </si>
  <si>
    <t>vGPU profiles with less than 1 GB of video memory use the software encoder (NVENC restriction).</t>
  </si>
  <si>
    <t>limits.cluster.max_hosts</t>
  </si>
  <si>
    <t>Hosts per cluster</t>
  </si>
  <si>
    <t>Omnissa Configuration Maximums — Horizon 2606 Configuration Limits</t>
  </si>
  <si>
    <t>vCenter Maximums</t>
  </si>
  <si>
    <t>32 hosts per cluster with NFS storage.</t>
  </si>
  <si>
    <t>limits.cs.ha_spare</t>
  </si>
  <si>
    <t>Connection Server high-availability configuration</t>
  </si>
  <si>
    <t>spare CS</t>
  </si>
  <si>
    <t>POD Maximums › Connection server high availability config</t>
  </si>
  <si>
    <t>Published as "N+1 (e.g 6+1)".</t>
  </si>
  <si>
    <t>limits.cs.logon_rate</t>
  </si>
  <si>
    <t>Logon rate per Connection Server</t>
  </si>
  <si>
    <t>users/s</t>
  </si>
  <si>
    <t>Connection Server Maximums › Session Maximums</t>
  </si>
  <si>
    <t>limits.cs.max_sessions</t>
  </si>
  <si>
    <t>Active sessions per Connection Server</t>
  </si>
  <si>
    <t>2,000 when secure gateways / secure tunnel run on the Connection Server.</t>
  </si>
  <si>
    <t>limits.cs.min_instances</t>
  </si>
  <si>
    <t>Minimum Connection Server instances</t>
  </si>
  <si>
    <t>Omnissa Horizon Connection Server</t>
  </si>
  <si>
    <t>Inside the corporate firewall, install a group of two or more Connection Server instances</t>
  </si>
  <si>
    <t>Also: "If you have only one building block in a pod, use two connection broker instances for redundancy" (Building Blocks).</t>
  </si>
  <si>
    <t>limits.cs.vm_disk_gb</t>
  </si>
  <si>
    <t>Connection Server VM system disk</t>
  </si>
  <si>
    <t>Omnissa Horizon Connection Server Maximums and Configuration</t>
  </si>
  <si>
    <t>Horizon Connection Server Configuration Example</t>
  </si>
  <si>
    <t>Example configuration.</t>
  </si>
  <si>
    <t>limits.cs.vm_ram_gb</t>
  </si>
  <si>
    <t>Connection Server VM memory</t>
  </si>
  <si>
    <t>Connection Server Maximums › Connection Server Size</t>
  </si>
  <si>
    <t>limits.cs.vm_vcpu</t>
  </si>
  <si>
    <t>Connection Server VM vCPU</t>
  </si>
  <si>
    <t>Matches the VM example in Connection Server Maximums and Configuration.</t>
  </si>
  <si>
    <t>limits.esxi.max_vcpu_per_core</t>
  </si>
  <si>
    <t>vCPU per physical CPU core</t>
  </si>
  <si>
    <t>ESXi Host Maximums</t>
  </si>
  <si>
    <t>Dependent on customer workload; POC recommended.</t>
  </si>
  <si>
    <t>limits.esxi.max_vms_vmfs</t>
  </si>
  <si>
    <t>VMs per host on VMFS datastore</t>
  </si>
  <si>
    <t>limits.federation.max_pods</t>
  </si>
  <si>
    <t>Pods per CPA federation</t>
  </si>
  <si>
    <t>POD Maximums › Federation Maximums</t>
  </si>
  <si>
    <t>limits.federation.max_sessions</t>
  </si>
  <si>
    <t>Active sessions per Cloud Pod Architecture federation</t>
  </si>
  <si>
    <t>limits.federation.max_sites</t>
  </si>
  <si>
    <t>Sites per CPA federation</t>
  </si>
  <si>
    <t>sites</t>
  </si>
  <si>
    <t>limits.pod.max_connection_servers</t>
  </si>
  <si>
    <t>Connection Servers per pod</t>
  </si>
  <si>
    <t>POD Maximums › Maximums for a single POD in a federation</t>
  </si>
  <si>
    <t>limits.pod.max_logon_rate</t>
  </si>
  <si>
    <t>Pod logon rate</t>
  </si>
  <si>
    <t>POD Maximums › Logon rate</t>
  </si>
  <si>
    <t>Published as "6 users per second", formula "(1 x # of connection servers) - 1".</t>
  </si>
  <si>
    <t>limits.pod.max_provisioned_desktops</t>
  </si>
  <si>
    <t>Provisioned desktops per pod</t>
  </si>
  <si>
    <t>limits.pod.max_rds_sessions</t>
  </si>
  <si>
    <t>Active RDS host sessions per pod</t>
  </si>
  <si>
    <t>limits.pod.max_vcenters</t>
  </si>
  <si>
    <t>vCenter Servers per pod</t>
  </si>
  <si>
    <t>vCenter</t>
  </si>
  <si>
    <t>limits.pod.max_vdi_sessions</t>
  </si>
  <si>
    <t>Active VDI sessions per pod</t>
  </si>
  <si>
    <t>limits.pool.full_clone_recommended</t>
  </si>
  <si>
    <t>Desktops in a single vSphere full-clone pool (recommended)</t>
  </si>
  <si>
    <t>Connection Server Maximums › Pool Maximums</t>
  </si>
  <si>
    <t>limits.vcenter.max_powered_on_vms</t>
  </si>
  <si>
    <t>Powered-on VMs per vCenter Server</t>
  </si>
  <si>
    <t>Excluding special-purpose VMs (replica, cp-parent); assumes adequate host capacity.</t>
  </si>
  <si>
    <t>infra.cluster_max_hosts</t>
  </si>
  <si>
    <t>Design maximum hosts per cluster</t>
  </si>
  <si>
    <t>Configurable engineering assumption</t>
  </si>
  <si>
    <t>Design target below the configmax maximum (64; 32 with NFS).</t>
  </si>
  <si>
    <t>infra.lb_per_tier</t>
  </si>
  <si>
    <t>Load balancer appliances per tier</t>
  </si>
  <si>
    <t>HA pair so the load balancer is not a single point of failure (Omnissa recommends network-level redundancy such as VRRP).</t>
  </si>
  <si>
    <t>infra.mgmt_min_hosts</t>
  </si>
  <si>
    <t>Minimum hosts in a management cluster</t>
  </si>
  <si>
    <t>Raised automatically to the platform minimum (vSAN FTT=1 / Nutanix RF2 = 3).</t>
  </si>
  <si>
    <t>infra.vcpu_per_core</t>
  </si>
  <si>
    <t>Infrastructure VM vCPU to physical core ratio</t>
  </si>
  <si>
    <t>Server VMs (Connection Server, UAG, vCenter, databases) are lightly loaded; 2:1 is an engineering assumption.</t>
  </si>
  <si>
    <t>infra.vm.database</t>
  </si>
  <si>
    <t>Events / App Volumes database server</t>
  </si>
  <si>
    <t>{"vcpu":4,"ram_gb":16,"disk_gb":200}</t>
  </si>
  <si>
    <t>Database for Horizon events (and App Volumes when used).</t>
  </si>
  <si>
    <t>infra.vm.enrollment</t>
  </si>
  <si>
    <t>{"vcpu":4,"ram_gb":8,"disk_gb":70}</t>
  </si>
  <si>
    <t>Confirm with the Horizon True SSO documentation for your release.</t>
  </si>
  <si>
    <t>infra.vm.recording</t>
  </si>
  <si>
    <t>{"vcpu":4,"ram_gb":8,"disk_gb":100}</t>
  </si>
  <si>
    <t>Recording storage is sized separately on file shares.</t>
  </si>
  <si>
    <t>infra.vm.vcenter</t>
  </si>
  <si>
    <t>vCenter Server appliance</t>
  </si>
  <si>
    <t>{"vcpu":8,"ram_gb":32,"disk_gb":700}</t>
  </si>
  <si>
    <t>Requires vendor validation</t>
  </si>
  <si>
    <t>Size from Broadcom "System Requirements for the vCenter Server Appliance" for the managed inventory.</t>
  </si>
  <si>
    <t>infra.vms_per_vcenter</t>
  </si>
  <si>
    <t>Design powered-on VMs per vCenter Server</t>
  </si>
  <si>
    <t>Defaults to the configmax maximum. Omnissa's pod example uses building blocks of 5,000 VMs per vCenter; lower it for faster maintenance operations.</t>
  </si>
  <si>
    <t>memory.3d_ram_gb</t>
  </si>
  <si>
    <t>RAM recommended for hardware-accelerated 3D</t>
  </si>
  <si>
    <t>memory.max_alloc_pct</t>
  </si>
  <si>
    <t>Maximum host memory allocation</t>
  </si>
  <si>
    <t>Share of host RAM (after reservations) that may be allocated to VMs.</t>
  </si>
  <si>
    <t>memory.reservation_pct</t>
  </si>
  <si>
    <t>Desktop memory reservation</t>
  </si>
  <si>
    <t>RAM Sizing Impact on Performance</t>
  </si>
  <si>
    <t>"Omnissa recommends reserving all the memory." Unreserved memory creates an ESXi swap file equal to the unreserved portion.</t>
  </si>
  <si>
    <t>memory.vm_overhead_mb</t>
  </si>
  <si>
    <t>Hypervisor memory overhead per VM</t>
  </si>
  <si>
    <t>Per-VM virtualization overhead varies with vCPU, RAM and devices; confirm with the hypervisor vendor.</t>
  </si>
  <si>
    <t>memory.vram_overhead_mb</t>
  </si>
  <si>
    <t>Video RAM overhead per VM (Blast/PCoIP)</t>
  </si>
  <si>
    <t>{"vga":{"label":"VGA 640×480","mp":0.31,"1":1.2,"2":3.2,"3":4.8,"4":5.6},"wxga":{"label":"WXGA 1280×800","mp":1.02,"1":4,"2":12.5,"3":18.75,"4":25},"1080p":{"label":"1080p 1920×1080","mp":2.07,"1":8,"2":25.4,"3":38,"4":50.6},"wqxga":{"label":"WQXGA 2560×1600","mp":4.1,"1":16,"2":60,"3":84.8,"4":109.6},"uhd4k":{"label":"UHD 4K 3840×2160","mp":8.29,"1":32,"2":78,"3":124,"4":170},"5k":{"label":"5K 5120×2880 (Blast only)","mp":14.75,"1":64,"2":128,"3":null,"4":null},"uhd8k":{"label":"UHD 8K 7680×4320 (Blast only)","mp":33.18,"1":128,"2":256,"3":null,"4":null}}</t>
  </si>
  <si>
    <t>RAM Sizing for Specific Monitor Configurations When Using PCoIP or Omnissa Horizon Blast Extreme</t>
  </si>
  <si>
    <t>In addition to base VM RAM. 5K and 8K are Blast only and limited to one or two monitors; a PCoIP session with 5K/8K fails. Megapixel values are width × height / 10^6 (calculated).</t>
  </si>
  <si>
    <t>memory.vsa_host_ram_gb</t>
  </si>
  <si>
    <t>View Storage Accelerator host memory (upper bound)</t>
  </si>
  <si>
    <t>GB/host</t>
  </si>
  <si>
    <t>ESXi Node</t>
  </si>
  <si>
    <t>"This feature requires up to 32GB of RAM per ESXi host." The engine uses the documented upper bound; lower it when the configured cache is smaller.</t>
  </si>
  <si>
    <t>blast.cap_offset_kbps</t>
  </si>
  <si>
    <t>Blast max bandwidth cap offset (default)</t>
  </si>
  <si>
    <t>Kbps</t>
  </si>
  <si>
    <t>Omnissa Horizon Blast Extreme</t>
  </si>
  <si>
    <t>Bandwidth-related</t>
  </si>
  <si>
    <t>blast.cap_slope_kbps_per_mp</t>
  </si>
  <si>
    <t>Blast max bandwidth cap slope (default)</t>
  </si>
  <si>
    <t>Kbps/MP</t>
  </si>
  <si>
    <t>MaxBandwidthCap = Offset + (Slope × ScreenArea). Slope min 100, max 100,000. A cap, not typical consumption.</t>
  </si>
  <si>
    <t>network.array_fc_ports</t>
  </si>
  <si>
    <t>Storage array front-end ports per fabric</t>
  </si>
  <si>
    <t>ports</t>
  </si>
  <si>
    <t>Array target ports per fabric (two controllers × two ports). Confirm with the array vendor.</t>
  </si>
  <si>
    <t>network.bmc_ports_per_host</t>
  </si>
  <si>
    <t>Out-of-band management ports per host</t>
  </si>
  <si>
    <t>BMC / lights-out port per server.</t>
  </si>
  <si>
    <t>network.headroom_pct</t>
  </si>
  <si>
    <t>Burst headroom above average session bandwidth.</t>
  </si>
  <si>
    <t>network.ip_reserve_pct</t>
  </si>
  <si>
    <t>IP/DHCP scope reserve</t>
  </si>
  <si>
    <t>Headroom in desktop subnets for spare desktops and image pushes.</t>
  </si>
  <si>
    <t>network.mgmt_gbps_per_host</t>
  </si>
  <si>
    <t>Management traffic per host</t>
  </si>
  <si>
    <t>Hypervisor management, monitoring and backup agents.</t>
  </si>
  <si>
    <t>network.nic_max_util_pct</t>
  </si>
  <si>
    <t>Maximum NIC utilization</t>
  </si>
  <si>
    <t>Planned peak utilization of host uplinks with one uplink failed.</t>
  </si>
  <si>
    <t>network.switch_uplinks</t>
  </si>
  <si>
    <t>Uplinks per ToR switch</t>
  </si>
  <si>
    <t>Ports per ToR switch toward spine/core.</t>
  </si>
  <si>
    <t>network.vmotion_gbps_per_host</t>
  </si>
  <si>
    <t>Live-migration (vMotion) allowance per host</t>
  </si>
  <si>
    <t>Burst allowance for maintenance evacuation.</t>
  </si>
  <si>
    <t>platform.esxi</t>
  </si>
  <si>
    <t>ESXi host reservation</t>
  </si>
  <si>
    <t>{"reserved_cores":0,"reserved_ram_gb":4}</t>
  </si>
  <si>
    <t>Hypervisor memory/CPU kept free on each host. Confirm with Broadcom.</t>
  </si>
  <si>
    <t>storage.array_max_util_pct</t>
  </si>
  <si>
    <t>Array maximum planned consumption</t>
  </si>
  <si>
    <t>Free space kept on the array for snapshots and operations.</t>
  </si>
  <si>
    <t>storage.array_raid_factor</t>
  </si>
  <si>
    <t>Array RAID / protection overhead factor</t>
  </si>
  <si>
    <t>x</t>
  </si>
  <si>
    <t>Raw-to-usable factor for the storage array (e.g. RAID-6 8+2 = 1.25). Confirm with the array vendor.</t>
  </si>
  <si>
    <t>storage.backup_daily_change_pct</t>
  </si>
  <si>
    <t>Daily change rate</t>
  </si>
  <si>
    <t>Only used when backup capacity is requested.</t>
  </si>
  <si>
    <t>storage.backup_reduction_ratio</t>
  </si>
  <si>
    <t>Backup data reduction</t>
  </si>
  <si>
    <t>Credit from the backup vendor (none by default).</t>
  </si>
  <si>
    <t>storage.backup_retention_days</t>
  </si>
  <si>
    <t>Backup retention</t>
  </si>
  <si>
    <t>days</t>
  </si>
  <si>
    <t>storage.bandwidth_gbps_per_100_vms</t>
  </si>
  <si>
    <t>Storage bandwidth per 100 VMs</t>
  </si>
  <si>
    <t>Storage Bandwidth Considerations</t>
  </si>
  <si>
    <t>"Omnissa recommends that you provide bandwidth of 1Gbps per 100 virtual machines, even though average bandwidth might be 10 times less than that."</t>
  </si>
  <si>
    <t>storage.boot_concurrency_pct</t>
  </si>
  <si>
    <t>VMs booting simultaneously</t>
  </si>
  <si>
    <t>Share of powered-on VMs booting or being provisioned at the same time.</t>
  </si>
  <si>
    <t>storage.boot_iops_per_vm</t>
  </si>
  <si>
    <t>IOPS per VM while booting</t>
  </si>
  <si>
    <t>Boot/provisioning storm; replace with measured data.</t>
  </si>
  <si>
    <t>storage.data_reduction_ratio</t>
  </si>
  <si>
    <t>Data reduction credit</t>
  </si>
  <si>
    <t>No deduplication/compression credit by default. Any credit must come from the storage vendor.</t>
  </si>
  <si>
    <t>storage.free_space_margin_pct</t>
  </si>
  <si>
    <t>Free-space margin on desktop disk estimate</t>
  </si>
  <si>
    <t>Choosing the Appropriate System Disk Size</t>
  </si>
  <si>
    <t>Storage space per virtual desktop</t>
  </si>
  <si>
    <t>"You can also add 15 percent to this estimate to be sure that users do not run out of disk space."</t>
  </si>
  <si>
    <t>storage.golden_image_versions</t>
  </si>
  <si>
    <t>Golden image versions retained</t>
  </si>
  <si>
    <t>versions</t>
  </si>
  <si>
    <t>Current and previous image/snapshot kept for rollback.</t>
  </si>
  <si>
    <t>storage.io_size_kb</t>
  </si>
  <si>
    <t>Average I/O size</t>
  </si>
  <si>
    <t>KB</t>
  </si>
  <si>
    <t>Used for throughput only; replace with measured data.</t>
  </si>
  <si>
    <t>storage.login_duration_s</t>
  </si>
  <si>
    <t>Logon duration</t>
  </si>
  <si>
    <t>s</t>
  </si>
  <si>
    <t>Time a logon generates the additional I/O.</t>
  </si>
  <si>
    <t>storage.login_iops_per_user</t>
  </si>
  <si>
    <t>Additional IOPS per user during logon</t>
  </si>
  <si>
    <t>Logon storm overlay; replace with measured data.</t>
  </si>
  <si>
    <t>storage.logs_monitoring_gb</t>
  </si>
  <si>
    <t>Logs and monitoring storage</t>
  </si>
  <si>
    <t>Syslog, event database growth and monitoring data.</t>
  </si>
  <si>
    <t>storage.read_pct</t>
  </si>
  <si>
    <t>Steady-state read share</t>
  </si>
  <si>
    <t>VDI steady state is typically write-heavy; replace with measured data.</t>
  </si>
  <si>
    <t>storage.vm_log_gb</t>
  </si>
  <si>
    <t>Log files per virtual desktop</t>
  </si>
  <si>
    <t>"Log files can take up as much as 100MB for each virtual machine."</t>
  </si>
  <si>
    <t>uag.ha_spare</t>
  </si>
  <si>
    <t>UAG spare appliances (n+1)</t>
  </si>
  <si>
    <t>Unified Access Gateway architecture (Omnissa Tech Zone)</t>
  </si>
  <si>
    <t>Scalability › Table: implementation strategy for Horizon connections</t>
  </si>
  <si>
    <t>Example: five standard appliances for 8,000 external connections — four satisfy the load, a fifth provides high availability (n+1).</t>
  </si>
  <si>
    <t>uag.size.standard</t>
  </si>
  <si>
    <t>UAG standard appliance</t>
  </si>
  <si>
    <t>{"vcpu":2,"ram_gb":4,"disk_gb":20,"horizon_sessions":2000,"min_version":null}</t>
  </si>
  <si>
    <t>Scalability › Unified Access Gateway sizing options</t>
  </si>
  <si>
    <t>"A standard-sized UAG appliance is typically deployed to support up to 2,000 Horizon sessions per appliance." Also 2 vCPU / 4 GB recommended in Connection Server Maximums and Configuration.</t>
  </si>
  <si>
    <t>vdi.dedicated_powered_on_pct</t>
  </si>
  <si>
    <t>Dedicated desktops powered on at peak</t>
  </si>
  <si>
    <t>Share of dedicated (1:1) desktops that are powered on and consume memory at peak.</t>
  </si>
  <si>
    <t>Official references</t>
  </si>
  <si>
    <t>Publisher</t>
  </si>
  <si>
    <t>Title</t>
  </si>
  <si>
    <t>Product</t>
  </si>
  <si>
    <t>Version</t>
  </si>
  <si>
    <t>Applicability</t>
  </si>
  <si>
    <t>Approval</t>
  </si>
  <si>
    <t>microsoft.port-requirements</t>
  </si>
  <si>
    <t>Microsoft</t>
  </si>
  <si>
    <t>Windows Server / Active Directory</t>
  </si>
  <si>
    <t>Article dated 2026-02-12</t>
  </si>
  <si>
    <t>Active Directory (LSA); Kerberos Key Distribution Center; Net Logon; DNS Server; DHCP Server; Windows Time; Certificate Services; Remote Desktop Services; Offline Files/User Profile/Folder Redirection</t>
  </si>
  <si>
    <t>Windows Server 2008 and later use the dynamic RPC range 49152–65535.</t>
  </si>
  <si>
    <t>approved</t>
  </si>
  <si>
    <t>nvidia.vgpu-types</t>
  </si>
  <si>
    <t>NVIDIA</t>
  </si>
  <si>
    <t>Virtual GPU Types Reference — NVIDIA Virtual GPU Software Documentation</t>
  </si>
  <si>
    <t>NVIDIA vGPU software</t>
  </si>
  <si>
    <t>Release 20.x</t>
  </si>
  <si>
    <t>Q-series virtual GPU types for A16, A10, A40, L4, L40, L40S</t>
  </si>
  <si>
    <t>NVIDIA vGPU profile frame buffer and density. Hypervisor/driver/server support must be validated with NVIDIA and the server vendor.</t>
  </si>
  <si>
    <t>https://docs.nvidia.com/vgpu/latest/grid-vgpu-user-guide/virtual-gpu-types-grid-reference.html</t>
  </si>
  <si>
    <t>omnissa.3d-graphics</t>
  </si>
  <si>
    <t>Omnissa</t>
  </si>
  <si>
    <t>Omnissa Horizon 8</t>
  </si>
  <si>
    <t>Horizon 8 (page dated 2026-07-02)</t>
  </si>
  <si>
    <t>NVIDIA vGPU (vSphere and Nutanix AHV); AMD MxGPU, vDGA, vSGA, Soft 3D (vSphere)</t>
  </si>
  <si>
    <t>Graphics acceleration options by hypervisor.</t>
  </si>
  <si>
    <t>https://docs.omnissa.com/HorizonOverviewDeployment/Using3DGraphicsApplications</t>
  </si>
  <si>
    <t>omnissa.blast-extreme</t>
  </si>
  <si>
    <t>Bandwidth-related (MaxBandwidthCap = Offset + Slope × ScreenArea); Recommended Guest Operating System Settings</t>
  </si>
  <si>
    <t>Blast Extreme sessions.</t>
  </si>
  <si>
    <t>https://docs.omnissa.com/HorizonOverviewDeployment/BlastExtreme</t>
  </si>
  <si>
    <t>omnissa.client-agent-ports</t>
  </si>
  <si>
    <t>Horizon 8 (page dated 2026-05-28); Web Client naming 2412+</t>
  </si>
  <si>
    <t>TCP and UDP Ports That Horizon Agent Uses; TCP and UDP Ports That Horizon Client Uses</t>
  </si>
  <si>
    <t>Horizon Client, browser, Connection Server/UAG and Horizon Agent connectivity.</t>
  </si>
  <si>
    <t>omnissa.configmax-2606</t>
  </si>
  <si>
    <t>POD Maximums; Connection Server Maximums; RDS Host Maximums; vCenter Maximums; Datastore Maximums; ESXi Host Maximums; UAG</t>
  </si>
  <si>
    <t>Tested, recommended limits for Horizon 2606. Re-verify for other releases.</t>
  </si>
  <si>
    <t>https://configmax.omnissa.com/guest?vmwareproduct=Horizon&amp;release=Horizon%202606</t>
  </si>
  <si>
    <t>omnissa.connection-server-overview</t>
  </si>
  <si>
    <t>Group of two or more Connection Server instances; UAG in the DMZ</t>
  </si>
  <si>
    <t>Horizon 8 brokering.</t>
  </si>
  <si>
    <t>https://docs.omnissa.com/HorizonOverviewDeployment/HorizonConnectionServer</t>
  </si>
  <si>
    <t>omnissa.cpa-overview</t>
  </si>
  <si>
    <t>CPA required to span data centers (WAN/MAN)</t>
  </si>
  <si>
    <t>Multi-pod and multi-site Horizon 8.</t>
  </si>
  <si>
    <t>https://docs.omnissa.com/HorizonOverviewDeployment/CloudPodArchitectureOverview</t>
  </si>
  <si>
    <t>omnissa.cpu-estimating</t>
  </si>
  <si>
    <t>Estimating CPU Requirements for Virtual Machine Desktops</t>
  </si>
  <si>
    <t>Anticipating Performance Needs; Guidelines for Initial Sizing</t>
  </si>
  <si>
    <t>Single-session virtual machine desktops; the 8–10 VMs per core figure is an informal pilot starting point.</t>
  </si>
  <si>
    <t>https://docs.omnissa.com/HorizonOverviewDeployment/EstimatingCPURequirementsforVirtualMachineDesktops</t>
  </si>
  <si>
    <t>omnissa.cs-maximums</t>
  </si>
  <si>
    <t>Connection Server VM example (4 vCPU, 10 GB, 70 GB); cluster design; UAG hardware (2 vCPU, 4 GB, 20 GB); 20,000-user example</t>
  </si>
  <si>
    <t>Connection Server and UAG sizing with Horizon 8.</t>
  </si>
  <si>
    <t>https://docs.omnissa.com/HorizonOverviewDeployment/HorizonConnectionServerMaximumsandConfiguration</t>
  </si>
  <si>
    <t>omnissa.desktop-types</t>
  </si>
  <si>
    <t>Desktop Types</t>
  </si>
  <si>
    <t>Persistent / non-persistent; dedicated-assignment (1:1) and floating-assignment pools</t>
  </si>
  <si>
    <t>Desktop assignment and persistence.</t>
  </si>
  <si>
    <t>https://docs.omnissa.com/HorizonOverviewDeployment/DesktopTypes</t>
  </si>
  <si>
    <t>omnissa.esxi-node</t>
  </si>
  <si>
    <t>8 to 10 virtual desktops per CPU core (general framework); View Storage Accelerator up to 32 GB RAM per host; pilot to determine consolidation ratio</t>
  </si>
  <si>
    <t>vSphere ESXi hosts running Horizon desktops.</t>
  </si>
  <si>
    <t>https://docs.omnissa.com/HorizonOverviewDeployment/ESXiNode</t>
  </si>
  <si>
    <t>omnissa.kb-78714</t>
  </si>
  <si>
    <t>Omnissa KB 78714 — Supported Windows 10 guest operating systems for Horizon Agent</t>
  </si>
  <si>
    <t>Living KB article</t>
  </si>
  <si>
    <t>Supported Windows 10 versions</t>
  </si>
  <si>
    <t>Guest OS support must be checked for the exact Horizon Agent version. Referenced by official Horizon documentation; contents not reproduced here.</t>
  </si>
  <si>
    <t>https://kb.omnissa.com/s/article/78714</t>
  </si>
  <si>
    <t>pending_review</t>
  </si>
  <si>
    <t>omnissa.kb-78715</t>
  </si>
  <si>
    <t>Omnissa KB 78715 — Supported Windows operating systems other than Windows 10 for Horizon Agent</t>
  </si>
  <si>
    <t>Supported Windows versions (other than Windows 10)</t>
  </si>
  <si>
    <t>https://kb.omnissa.com/s/article/78715</t>
  </si>
  <si>
    <t>omnissa.memory-estimating</t>
  </si>
  <si>
    <t>RAM Sizing Impact on Performance; RAM Sizing Impact on Storage; RAM Sizing for Specific Monitor Configurations; RAM Sizing for Specific Workloads</t>
  </si>
  <si>
    <t>Single-session virtual machine desktops using Blast Extreme or PCoIP.</t>
  </si>
  <si>
    <t>https://docs.omnissa.com/HorizonOverviewDeployment/EstimatingMemoryRequirementsforVirtualMachineDesktops</t>
  </si>
  <si>
    <t>omnissa.monitors</t>
  </si>
  <si>
    <t>Monitor configurations; 3D rendering limits; 4K/8K support; vGPU &lt; 1 GB uses software encoding</t>
  </si>
  <si>
    <t>Multi-monitor and high-resolution desktops.</t>
  </si>
  <si>
    <t>https://docs.omnissa.com/HorizonOverviewDeployment/MonitorsandScreenResolution</t>
  </si>
  <si>
    <t>omnissa.network-bandwidth</t>
  </si>
  <si>
    <t>150 to 200 Kbps per typical knowledge worker as a pilot starting point; optimisation controls</t>
  </si>
  <si>
    <t>Display protocol bandwidth planning (pilot starting point, not a guarantee).</t>
  </si>
  <si>
    <t>https://docs.omnissa.com/HorizonOverviewDeployment/NetworkBandwidthConsiderations</t>
  </si>
  <si>
    <t>omnissa.network-ports-h8</t>
  </si>
  <si>
    <t>All Horizon 8 versions from 2006 (changelog 2026-08-25)</t>
  </si>
  <si>
    <t>Client connections (internal, external, tunneled); Virtual desktop or RDS host; Connection Server; UAG; Enrollment Server; Horizon Edge Gateway; Recording Server; App Volumes Manager; Omnissa Access; Management</t>
  </si>
  <si>
    <t>Horizon 8 port requirements. Ports listed are destination ports; UDP is bidirectional.</t>
  </si>
  <si>
    <t>omnissa.pods</t>
  </si>
  <si>
    <t>Pod examples (two building blocks; one vCenter Server, 10,000 users)</t>
  </si>
  <si>
    <t>Pod and block design examples.</t>
  </si>
  <si>
    <t>https://docs.omnissa.com/HorizonOverviewDeployment/Horizon8Pods</t>
  </si>
  <si>
    <t>omnissa.shared-storage</t>
  </si>
  <si>
    <t>FC SAN, iSCSI SAN, NAS and vSAN</t>
  </si>
  <si>
    <t>Storage platform options for Horizon 8 on vSphere.</t>
  </si>
  <si>
    <t>https://docs.omnissa.com/HorizonOverviewDeployment/SharedStorageConsiderations</t>
  </si>
  <si>
    <t>omnissa.storage-bandwidth</t>
  </si>
  <si>
    <t>1 Gbps per 100 virtual machines; logon storms</t>
  </si>
  <si>
    <t>Storage connectivity planning for Horizon 8.</t>
  </si>
  <si>
    <t>https://docs.omnissa.com/HorizonOverviewDeployment/StorageBandwidthConsiderations</t>
  </si>
  <si>
    <t>omnissa.system-disk</t>
  </si>
  <si>
    <t>Storage space per virtual desktop (suspend file, page file, log files, +15 %)</t>
  </si>
  <si>
    <t>Virtual desktop disk sizing (full clones; instant clones are refreshed at logoff).</t>
  </si>
  <si>
    <t>https://docs.omnissa.com/HorizonOverviewDeployment/ChoosingtheAppropriateSystemDiskSize</t>
  </si>
  <si>
    <t>omnissa.uag-architecture</t>
  </si>
  <si>
    <t>Omnissa Unified Access Gateway</t>
  </si>
  <si>
    <t>Changelog 2026-03-06 (extra-large size from 2512)</t>
  </si>
  <si>
    <t>Scalability (sizing options; Horizon sessions per appliance); Network segments (one, two, three NICs); High availability</t>
  </si>
  <si>
    <t>UAG with the Horizon edge service.</t>
  </si>
  <si>
    <t>https://techzone.omnissa.com/resource/unified-access-gateway-architecture</t>
  </si>
  <si>
    <t>omnissa.vsphere-clusters</t>
  </si>
  <si>
    <t>vSphere Clusters</t>
  </si>
  <si>
    <t>Determining Requirements for High Availability (128 × (8 − 1) = 896 example)</t>
  </si>
  <si>
    <t>vSphere HA clusters hosting Horizon desktops.</t>
  </si>
  <si>
    <t>https://docs.omnissa.com/HorizonOverviewDeployment/vSphereClusters</t>
  </si>
  <si>
    <t>Calculation trace (recommended design)</t>
  </si>
  <si>
    <t>Step ID</t>
  </si>
  <si>
    <t>Group</t>
  </si>
  <si>
    <t>Step</t>
  </si>
  <si>
    <t>Inputs</t>
  </si>
  <si>
    <t>Raw result</t>
  </si>
  <si>
    <t>Result</t>
  </si>
  <si>
    <t>Rounding</t>
  </si>
  <si>
    <t>References</t>
  </si>
  <si>
    <t>vdi.weng001.users</t>
  </si>
  <si>
    <t>workload</t>
  </si>
  <si>
    <t>VDI pool: Engineering office users</t>
  </si>
  <si>
    <t>customer requirement</t>
  </si>
  <si>
    <t>Users = 2500 users [Customer]</t>
  </si>
  <si>
    <t>ceil</t>
  </si>
  <si>
    <t>vdi.weng001.sessions</t>
  </si>
  <si>
    <t>ceil(users × concurrency% / 100)</t>
  </si>
  <si>
    <t>Users = 2500 users [Calculated]; Peak concurrency = 80 % [Customer]</t>
  </si>
  <si>
    <t>vdi.weng001.desktops</t>
  </si>
  <si>
    <t>users (dedicated assignment is 1:1)</t>
  </si>
  <si>
    <t>Users = 2500 users [Calculated]</t>
  </si>
  <si>
    <t>vdi.weng001.powered_on</t>
  </si>
  <si>
    <t>Powered-on desktops at peak</t>
  </si>
  <si>
    <t>ceil(desktops × powered-on% / 100)</t>
  </si>
  <si>
    <t>Provisioned desktops = 2500 desktops [Calculated]; Dedicated desktops powered on = 100 % [Assumption]</t>
  </si>
  <si>
    <t>vdi.weng001.pools</t>
  </si>
  <si>
    <t>Desktop pools</t>
  </si>
  <si>
    <t>ceil(desktops / desktops per pool)</t>
  </si>
  <si>
    <t>Provisioned desktops = 2500 desktops [Calculated]; Desktops per full-clone pool (recommended) = 2000 desktops [Official]</t>
  </si>
  <si>
    <t>pools</t>
  </si>
  <si>
    <t>vdi.weng001.vcpu</t>
  </si>
  <si>
    <t>compute</t>
  </si>
  <si>
    <t>Total desktop vCPU</t>
  </si>
  <si>
    <t>powered-on desktops × vCPU per desktop</t>
  </si>
  <si>
    <t>Powered-on desktops = 2500 VMs [Calculated]; vCPU per desktop = 2 vCPU [Customer]</t>
  </si>
  <si>
    <t>vdi.weng001.cores_ratio</t>
  </si>
  <si>
    <t>Physical cores (consolidation-ratio method)</t>
  </si>
  <si>
    <t>vCPU / (vCPU:core ratio)</t>
  </si>
  <si>
    <t>Total desktop vCPU = 5000 vCPU [Calculated]; vCPU:core ratio for this workload = 6 vCPU/core [Assumption]</t>
  </si>
  <si>
    <t>round2</t>
  </si>
  <si>
    <t>vdi.weng001.cores</t>
  </si>
  <si>
    <t>Physical cores required</t>
  </si>
  <si>
    <t>consolidation-ratio method</t>
  </si>
  <si>
    <t>Ratio method = 833.33 cores [Calculated]</t>
  </si>
  <si>
    <t>vdi.weng001.vram</t>
  </si>
  <si>
    <t>memory</t>
  </si>
  <si>
    <t>Video RAM overhead per VM</t>
  </si>
  <si>
    <t>official table: resolution × monitors</t>
  </si>
  <si>
    <t>Resolution = 1080p 1920×1080 [Customer]; Monitors = 2 monitors [Customer]</t>
  </si>
  <si>
    <t>Official</t>
  </si>
  <si>
    <t>vdi.weng001.vm_mem</t>
  </si>
  <si>
    <t>Memory per desktop VM</t>
  </si>
  <si>
    <t>RAM + VRAM overhead / 1024 + hypervisor overhead / 1024</t>
  </si>
  <si>
    <t>Configured RAM = 6 GB [Customer]; VRAM overhead = 25.4 MB [Official]; Hypervisor overhead per VM = 200 MB [Validate]</t>
  </si>
  <si>
    <t>vdi.weng001.memory</t>
  </si>
  <si>
    <t>Desktop memory demand</t>
  </si>
  <si>
    <t>powered-on desktops × memory per VM / overcommit</t>
  </si>
  <si>
    <t>Powered-on desktops = 2500 VMs [Calculated]; Memory per VM = 6.22 GB [Calculated]; Memory reservation = 100 % [Official]; Overcommit ratio = 1 :1 [Official]</t>
  </si>
  <si>
    <t>vdi.weng001.iops_steady</t>
  </si>
  <si>
    <t>storage_performance</t>
  </si>
  <si>
    <t>sessions × IOPS per session</t>
  </si>
  <si>
    <t>Peak concurrent sessions = 2000 sessions [Calculated]; IOPS per session = 15 IOPS [Assumption]</t>
  </si>
  <si>
    <t>vdi.weng001.logon_rate</t>
  </si>
  <si>
    <t>Peak logon rate</t>
  </si>
  <si>
    <t>sessions × logon% / (logon window minutes × 60)</t>
  </si>
  <si>
    <t>Peak concurrent sessions = 2000 sessions [Calculated]; Users logging on in the window = 80 % [Customer]; Logon window = 30 min [Customer]</t>
  </si>
  <si>
    <t>logons/s</t>
  </si>
  <si>
    <t>vdi.weng001.logons_concurrent</t>
  </si>
  <si>
    <t>Concurrent logons</t>
  </si>
  <si>
    <t>logon rate × logon duration</t>
  </si>
  <si>
    <t>Peak logon rate = 0.89 logons/s [Calculated]; Logon duration = 30 s [Assumption]</t>
  </si>
  <si>
    <t>logons</t>
  </si>
  <si>
    <t>vdi.weng001.iops_login</t>
  </si>
  <si>
    <t>concurrent logons × logon IOPS per user</t>
  </si>
  <si>
    <t>Concurrent logons = 27 logons [Calculated]; Additional IOPS per logon = 50 IOPS [Assumption]</t>
  </si>
  <si>
    <t>vdi.weng001.iops_boot</t>
  </si>
  <si>
    <t>VMs × booting% / 100 × IOPS per booting VM</t>
  </si>
  <si>
    <t>Powered-on VMs = 2500 VMs [Calculated]; VMs booting simultaneously = 10 % [Assumption]; IOPS per booting VM = 100 IOPS [Assumption]</t>
  </si>
  <si>
    <t>vdi.weng001.kbps</t>
  </si>
  <si>
    <t>network</t>
  </si>
  <si>
    <t>Aggregate session bandwidth</t>
  </si>
  <si>
    <t>sessions × Kbps per session × (1 + headroom% / 100) / 1000</t>
  </si>
  <si>
    <t>Peak concurrent sessions = 2000 sessions [Calculated]; Bandwidth per session = 200 Kbps [Assumption]; Burst headroom = 25 % [Assumption]</t>
  </si>
  <si>
    <t>vdi.weng001.kbps_external</t>
  </si>
  <si>
    <t>External (Internet) session bandwidth</t>
  </si>
  <si>
    <t>aggregate × external% / 100</t>
  </si>
  <si>
    <t>Aggregate session bandwidth = 500 Mbps [Calculated]; External sessions = 20 % [Customer]</t>
  </si>
  <si>
    <t>vdi.weng001.blast_cap</t>
  </si>
  <si>
    <t>Blast maximum bandwidth cap per session (informational)</t>
  </si>
  <si>
    <t>offset + slope × screen area (MP)</t>
  </si>
  <si>
    <t>Offset = 0 Kbps [Official]; Slope = 6200 Kbps/MP [Official]; Screen area = 4.14 MP [Calculated]</t>
  </si>
  <si>
    <t>round0</t>
  </si>
  <si>
    <t>vdi.wcad001.users</t>
  </si>
  <si>
    <t>VDI pool: CAD workstations (vGPU)</t>
  </si>
  <si>
    <t>Users = 150 users [Customer]</t>
  </si>
  <si>
    <t>vdi.wcad001.sessions</t>
  </si>
  <si>
    <t>Users = 150 users [Calculated]; Peak concurrency = 100 % [Customer]</t>
  </si>
  <si>
    <t>vdi.wcad001.desktops</t>
  </si>
  <si>
    <t>Users = 150 users [Calculated]</t>
  </si>
  <si>
    <t>vdi.wcad001.powered_on</t>
  </si>
  <si>
    <t>Provisioned desktops = 150 desktops [Calculated]; Dedicated desktops powered on = 100 % [Assumption]</t>
  </si>
  <si>
    <t>vdi.wcad001.pools</t>
  </si>
  <si>
    <t>Provisioned desktops = 150 desktops [Calculated]; Desktops per full-clone pool (recommended) = 2000 desktops [Official]</t>
  </si>
  <si>
    <t>vdi.wcad001.vcpu</t>
  </si>
  <si>
    <t>Powered-on desktops = 150 VMs [Calculated]; vCPU per desktop = 8 vCPU [Customer]</t>
  </si>
  <si>
    <t>vdi.wcad001.cores_ratio</t>
  </si>
  <si>
    <t>Total desktop vCPU = 1200 vCPU [Calculated]; vCPU:core ratio for this workload = 2 vCPU/core [Assumption]</t>
  </si>
  <si>
    <t>vdi.wcad001.cores</t>
  </si>
  <si>
    <t>Ratio method = 600 cores [Calculated]</t>
  </si>
  <si>
    <t>vdi.wcad001.vram</t>
  </si>
  <si>
    <t>vdi.wcad001.vm_mem</t>
  </si>
  <si>
    <t>Configured RAM = 32 GB [Customer]; VRAM overhead = 25.4 MB [Official]; Hypervisor overhead per VM = 200 MB [Validate]</t>
  </si>
  <si>
    <t>vdi.wcad001.memory</t>
  </si>
  <si>
    <t>Powered-on desktops = 150 VMs [Calculated]; Memory per VM = 32.22 GB [Calculated]; Memory reservation = 100 % [Official]; Overcommit ratio = 1 :1 [Official]</t>
  </si>
  <si>
    <t>vdi.wcad001.gpu_boards</t>
  </si>
  <si>
    <t>ceil(GPU VMs / vGPUs per board for the selected type)</t>
  </si>
  <si>
    <t>GPU VMs (powered on) = 150 VMs [Calculated]; vGPUs per board (L40S-8Q on NVIDIA L40S) = 6 vGPU [Official]</t>
  </si>
  <si>
    <t>vdi.wcad001.iops_steady</t>
  </si>
  <si>
    <t>Peak concurrent sessions = 150 sessions [Calculated]; IOPS per session = 25 IOPS [Assumption]</t>
  </si>
  <si>
    <t>vdi.wcad001.logon_rate</t>
  </si>
  <si>
    <t>Peak concurrent sessions = 150 sessions [Calculated]; Users logging on in the window = 80 % [Customer]; Logon window = 30 min [Customer]</t>
  </si>
  <si>
    <t>vdi.wcad001.logons_concurrent</t>
  </si>
  <si>
    <t>Peak logon rate = 0.07 logons/s [Calculated]; Logon duration = 30 s [Assumption]</t>
  </si>
  <si>
    <t>vdi.wcad001.iops_login</t>
  </si>
  <si>
    <t>Concurrent logons = 3 logons [Calculated]; Additional IOPS per logon = 50 IOPS [Assumption]</t>
  </si>
  <si>
    <t>vdi.wcad001.iops_boot</t>
  </si>
  <si>
    <t>Powered-on VMs = 150 VMs [Calculated]; VMs booting simultaneously = 10 % [Assumption]; IOPS per booting VM = 100 IOPS [Assumption]</t>
  </si>
  <si>
    <t>vdi.wcad001.kbps</t>
  </si>
  <si>
    <t>Peak concurrent sessions = 150 sessions [Calculated]; Bandwidth per session = 5000 Kbps [Assumption]; Burst headroom = 25 % [Assumption]</t>
  </si>
  <si>
    <t>vdi.wcad001.kbps_external</t>
  </si>
  <si>
    <t>Aggregate session bandwidth = 937.5 Mbps [Calculated]; External sessions = 20 % [Customer]</t>
  </si>
  <si>
    <t>vdi.wcad001.blast_cap</t>
  </si>
  <si>
    <t>vdi.wdev001.users</t>
  </si>
  <si>
    <t>VDI pool: Software developers</t>
  </si>
  <si>
    <t>Users = 400 users [Customer]</t>
  </si>
  <si>
    <t>vdi.wdev001.sessions</t>
  </si>
  <si>
    <t>Users = 400 users [Calculated]; Peak concurrency = 90 % [Customer]</t>
  </si>
  <si>
    <t>vdi.wdev001.desktops</t>
  </si>
  <si>
    <t>Users = 400 users [Calculated]</t>
  </si>
  <si>
    <t>vdi.wdev001.powered_on</t>
  </si>
  <si>
    <t>Provisioned desktops = 400 desktops [Calculated]; Dedicated desktops powered on = 100 % [Assumption]</t>
  </si>
  <si>
    <t>vdi.wdev001.pools</t>
  </si>
  <si>
    <t>Provisioned desktops = 400 desktops [Calculated]; Desktops per full-clone pool (recommended) = 2000 desktops [Official]</t>
  </si>
  <si>
    <t>vdi.wdev001.vcpu</t>
  </si>
  <si>
    <t>Powered-on desktops = 400 VMs [Calculated]; vCPU per desktop = 4 vCPU [Customer]</t>
  </si>
  <si>
    <t>vdi.wdev001.cores_ratio</t>
  </si>
  <si>
    <t>Total desktop vCPU = 1600 vCPU [Calculated]; vCPU:core ratio for this workload = 4 vCPU/core [Assumption]</t>
  </si>
  <si>
    <t>vdi.wdev001.cores</t>
  </si>
  <si>
    <t>Ratio method = 400 cores [Calculated]</t>
  </si>
  <si>
    <t>vdi.wdev001.vram</t>
  </si>
  <si>
    <t>vdi.wdev001.vm_mem</t>
  </si>
  <si>
    <t>Configured RAM = 8 GB [Customer]; VRAM overhead = 25.4 MB [Official]; Hypervisor overhead per VM = 200 MB [Validate]</t>
  </si>
  <si>
    <t>vdi.wdev001.memory</t>
  </si>
  <si>
    <t>Powered-on desktops = 400 VMs [Calculated]; Memory per VM = 8.22 GB [Calculated]; Memory reservation = 100 % [Official]; Overcommit ratio = 1 :1 [Official]</t>
  </si>
  <si>
    <t>vdi.wdev001.iops_steady</t>
  </si>
  <si>
    <t>Peak concurrent sessions = 360 sessions [Calculated]; IOPS per session = 25 IOPS [Assumption]</t>
  </si>
  <si>
    <t>vdi.wdev001.logon_rate</t>
  </si>
  <si>
    <t>Peak concurrent sessions = 360 sessions [Calculated]; Users logging on in the window = 80 % [Customer]; Logon window = 30 min [Customer]</t>
  </si>
  <si>
    <t>vdi.wdev001.logons_concurrent</t>
  </si>
  <si>
    <t>Peak logon rate = 0.16 logons/s [Calculated]; Logon duration = 30 s [Assumption]</t>
  </si>
  <si>
    <t>vdi.wdev001.iops_login</t>
  </si>
  <si>
    <t>Concurrent logons = 5 logons [Calculated]; Additional IOPS per logon = 50 IOPS [Assumption]</t>
  </si>
  <si>
    <t>vdi.wdev001.iops_boot</t>
  </si>
  <si>
    <t>Powered-on VMs = 400 VMs [Calculated]; VMs booting simultaneously = 10 % [Assumption]; IOPS per booting VM = 100 IOPS [Assumption]</t>
  </si>
  <si>
    <t>vdi.wdev001.kbps</t>
  </si>
  <si>
    <t>Peak concurrent sessions = 360 sessions [Calculated]; Bandwidth per session = 1000 Kbps [Assumption]; Burst headroom = 25 % [Assumption]</t>
  </si>
  <si>
    <t>vdi.wdev001.kbps_external</t>
  </si>
  <si>
    <t>Aggregate session bandwidth = 450 Mbps [Calculated]; External sessions = 20 % [Customer]</t>
  </si>
  <si>
    <t>vdi.wdev001.blast_cap</t>
  </si>
  <si>
    <t>horizon.sessions</t>
  </si>
  <si>
    <t>horizon</t>
  </si>
  <si>
    <t>Horizon infrastructure</t>
  </si>
  <si>
    <t>Total peak concurrent sessions</t>
  </si>
  <si>
    <t>VDI sessions + RDS sessions</t>
  </si>
  <si>
    <t>VDI sessions = 2510 sessions [Calculated]; RDS sessions = 0 sessions [Calculated]</t>
  </si>
  <si>
    <t>horizon.external_sessions</t>
  </si>
  <si>
    <t>External sessions (through UAG)</t>
  </si>
  <si>
    <t>Σ ceil(workload sessions × external% / 100)</t>
  </si>
  <si>
    <t>Total sessions = 2510 sessions [Calculated]; External sessions = 20 % [Customer]</t>
  </si>
  <si>
    <t>horizon.logon_rate</t>
  </si>
  <si>
    <t>Peak logon rate (all workloads)</t>
  </si>
  <si>
    <t>Σ workload logon rates</t>
  </si>
  <si>
    <t>Engineering office users = 0.89 logons/s [Calculated]; CAD workstations (vGPU) = 0.07 logons/s [Calculated]; Software developers = 0.16 logons/s [Calculated]</t>
  </si>
  <si>
    <t>horizon.pods</t>
  </si>
  <si>
    <t>Horizon pods</t>
  </si>
  <si>
    <t>max(sites, ceil(VDI sessions / pod max), ceil(RDS sessions / pod max), ceil(desktops / pod max), ceil(logon rate / pod logon rate), CS per pod ≤ 7)</t>
  </si>
  <si>
    <t>Sites = 2 sites [Customer]; VDI sessions = 2510 sessions [Calculated]; Active VDI sessions per pod = 20000 sessions [Official]; RDS sessions = 0 sessions [Calculated]; Active RDS sessions per pod = 20000 sessions [Official]; Provisioned desktops = 3050 desktops [Calculated]; Provisioned desktops per pod = 20000 desktops [Official]; Peak logon rate = 1.12 logons/s [Calculated]; Pod logon rate = 6 users/s [Official]; Connection Servers per pod = 7 servers [Official]</t>
  </si>
  <si>
    <t>horizon.cs_active</t>
  </si>
  <si>
    <t>Active Connection Servers per pod</t>
  </si>
  <si>
    <t>max(ceil(sessions per pod / sessions per CS), ceil(logon rate per pod / logon rate per CS))</t>
  </si>
  <si>
    <t>Sessions per pod = 1255 sessions [Calculated]; Sessions per Connection Server = 4000 sessions [Official]; Logon rate per pod = 0.56 logons/s [Calculated]; Logon rate per Connection Server = 1 users/s [Official]</t>
  </si>
  <si>
    <t>horizon.cs_per_pod</t>
  </si>
  <si>
    <t>Connection Servers per pod (N+1)</t>
  </si>
  <si>
    <t>max(active + HA spare, minimum instances)</t>
  </si>
  <si>
    <t>Active Connection Servers = 1 servers [Calculated]; High-availability spare (N+1) = 1 spare CS [Official]; Minimum instances = 2 servers [Official]</t>
  </si>
  <si>
    <t>omnissa.configmax-2606, omnissa.connection-server-overview</t>
  </si>
  <si>
    <t>horizon.cs_total</t>
  </si>
  <si>
    <t>Connection Servers (all pods)</t>
  </si>
  <si>
    <t>pods × Connection Servers per pod</t>
  </si>
  <si>
    <t>Pods = 2 pods [Calculated]; Connection Servers per pod = 2 servers [Calculated]</t>
  </si>
  <si>
    <t>horizon.uag_active</t>
  </si>
  <si>
    <t>UAG appliances for external sessions</t>
  </si>
  <si>
    <t>ceil(external sessions / sessions per appliance)</t>
  </si>
  <si>
    <t>External sessions = 502 sessions [Calculated]; Horizon sessions per standard UAG = 2000 sessions [Official]</t>
  </si>
  <si>
    <t>horizon.uag_total</t>
  </si>
  <si>
    <t>UAG appliances (n+1)</t>
  </si>
  <si>
    <t>active appliances + spare</t>
  </si>
  <si>
    <t>Active appliances = 1 appliances [Calculated]; Spare appliances (n+1) = 1 appliances [Official]</t>
  </si>
  <si>
    <t>horizon.vcenters</t>
  </si>
  <si>
    <t>vCenter Server instances</t>
  </si>
  <si>
    <t>max(1, ceil(powered-on VMs / design VMs per vCenter))</t>
  </si>
  <si>
    <t>Powered-on VMs (desktops and RDS hosts) = 3050 VMs [Calculated]; Design VMs per vCenter = 20000 VMs [Assumption]; Powered-on VMs per vCenter (maximum) = 20000 VMs [Official]</t>
  </si>
  <si>
    <t>vdi.weng001.storage_vm</t>
  </si>
  <si>
    <t>storage</t>
  </si>
  <si>
    <t>Storage per full-clone VM</t>
  </si>
  <si>
    <t>(virtual disk + swap + suspend + logs) × (1 + margin% / 100)</t>
  </si>
  <si>
    <t>Virtual disk = 100 GB [Customer]; ESXi swap file (unreserved RAM) = 0 GB [Calculated]; Suspend file = 0 GB [Calculated]; Log files per VM = 0.1 GB [Official]; Free-space margin = 15 % [Official]</t>
  </si>
  <si>
    <t>omnissa.system-disk, omnissa.memory-estimating</t>
  </si>
  <si>
    <t>vdi.weng001.storage_os</t>
  </si>
  <si>
    <t>Full-clone desktop disks</t>
  </si>
  <si>
    <t>VMs × storage per VM</t>
  </si>
  <si>
    <t>Provisioned desktops = 2500 VMs [Calculated]; Storage per VM = 115.12 GB [Calculated]</t>
  </si>
  <si>
    <t>vdi.weng001.storage_images</t>
  </si>
  <si>
    <t>Golden images and templates</t>
  </si>
  <si>
    <t>images × image size × versions kept</t>
  </si>
  <si>
    <t>Golden images = 1 images [Customer]; Image size = 100 GB [Customer]; Versions retained = 2 versions [Assumption]</t>
  </si>
  <si>
    <t>vdi.weng001.storage_profiles</t>
  </si>
  <si>
    <t>User profiles</t>
  </si>
  <si>
    <t>users × profile GB</t>
  </si>
  <si>
    <t>Users = 2500 users [Calculated]; Profile per user = 5 GB [Customer]</t>
  </si>
  <si>
    <t>vdi.weng001.storage_userdata</t>
  </si>
  <si>
    <t>User data</t>
  </si>
  <si>
    <t>users × user data GB</t>
  </si>
  <si>
    <t>Users = 2500 users [Calculated]; User data per user = 10 GB [Customer]</t>
  </si>
  <si>
    <t>vdi.wcad001.storage_vm</t>
  </si>
  <si>
    <t>Virtual disk = 200 GB [Customer]; ESXi swap file (unreserved RAM) = 0 GB [Calculated]; Suspend file = 0 GB [Calculated]; Log files per VM = 0.1 GB [Official]; Free-space margin = 15 % [Official]</t>
  </si>
  <si>
    <t>vdi.wcad001.storage_os</t>
  </si>
  <si>
    <t>Provisioned desktops = 150 VMs [Calculated]; Storage per VM = 230.12 GB [Calculated]</t>
  </si>
  <si>
    <t>vdi.wcad001.storage_images</t>
  </si>
  <si>
    <t>Golden images = 1 images [Customer]; Image size = 200 GB [Customer]; Versions retained = 2 versions [Assumption]</t>
  </si>
  <si>
    <t>vdi.wcad001.storage_profiles</t>
  </si>
  <si>
    <t>Users = 150 users [Calculated]; Profile per user = 10 GB [Customer]</t>
  </si>
  <si>
    <t>vdi.wcad001.storage_userdata</t>
  </si>
  <si>
    <t>Users = 150 users [Calculated]; User data per user = 20 GB [Customer]</t>
  </si>
  <si>
    <t>vdi.wdev001.storage_vm</t>
  </si>
  <si>
    <t>vdi.wdev001.storage_os</t>
  </si>
  <si>
    <t>Provisioned desktops = 400 VMs [Calculated]; Storage per VM = 115.12 GB [Calculated]</t>
  </si>
  <si>
    <t>vdi.wdev001.storage_images</t>
  </si>
  <si>
    <t>vdi.wdev001.storage_profiles</t>
  </si>
  <si>
    <t>Users = 400 users [Calculated]; Profile per user = 10 GB [Customer]</t>
  </si>
  <si>
    <t>vdi.wdev001.storage_userdata</t>
  </si>
  <si>
    <t>Users = 400 users [Calculated]; User data per user = 20 GB [Customer]</t>
  </si>
  <si>
    <t>storage.infra_vms</t>
  </si>
  <si>
    <t>Infrastructure</t>
  </si>
  <si>
    <t>Infrastructure VM disks</t>
  </si>
  <si>
    <t>Σ count × disk per role</t>
  </si>
  <si>
    <t>Horizon Connection Server × 4 = 280 GB [Official]; Unified Access Gateway × 2 = 40 GB [Official]; vCenter Server appliance × 1 = 700 GB [Validate]; Database server (events) × 1 = 200 GB [Assumption]; Enrollment Server (True SSO) × 2 = 140 GB [Assumption]; Horizon Recording Server × 1 = 100 GB [Assumption]</t>
  </si>
  <si>
    <t>omnissa.configmax-2606, omnissa.uag-architecture</t>
  </si>
  <si>
    <t>storage.logs</t>
  </si>
  <si>
    <t>Logs and monitoring</t>
  </si>
  <si>
    <t>assumption</t>
  </si>
  <si>
    <t>Logs and monitoring = 500 GB [Assumption]</t>
  </si>
  <si>
    <t>storage.backup</t>
  </si>
  <si>
    <t>Backup capacity</t>
  </si>
  <si>
    <t>protected × (1 + retention days × daily change% / 100) / reduction</t>
  </si>
  <si>
    <t>Protected data (persistent desktops, profiles, user data, infrastructure) = 424326 GB [Calculated]; Retention = 30 days [Assumption]; Daily change rate = 5 % [Assumption]; Backup data reduction = 1 :1 [Validate]</t>
  </si>
  <si>
    <t>storage.growth</t>
  </si>
  <si>
    <t>Growth</t>
  </si>
  <si>
    <t>Growth allowance (not included; see growth scenario)</t>
  </si>
  <si>
    <t>user-proportional capacity × ((1 + growth%)^years − 1)</t>
  </si>
  <si>
    <t>User-proportional capacity = 1483981 GB [Calculated]; Annual growth = 8 % [Customer]; Years = 5 years [Customer]</t>
  </si>
  <si>
    <t>storage.platform_factor</t>
  </si>
  <si>
    <t>Storage platform</t>
  </si>
  <si>
    <t>Array raw-to-usable factor</t>
  </si>
  <si>
    <t>RAID factor / (max consumption% / 100) / data reduction</t>
  </si>
  <si>
    <t>RAID / protection overhead = 1.25 x [Validate]; Maximum planned consumption = 80 % [Assumption]; Data reduction credit = 1 :1 [Validate]</t>
  </si>
  <si>
    <t>x raw per usable</t>
  </si>
  <si>
    <t>cluster.desktop.usable_cores</t>
  </si>
  <si>
    <t>Usable cores per host</t>
  </si>
  <si>
    <t>sockets × cores per socket − reserved cores</t>
  </si>
  <si>
    <t>Sockets = 2 sockets [Customer]; Cores per socket = 32 cores [Customer]; Hypervisor reserved cores = 0 cores [Validate]</t>
  </si>
  <si>
    <t>cluster.desktop.usable_ram</t>
  </si>
  <si>
    <t>Usable RAM per host</t>
  </si>
  <si>
    <t>(installed RAM − reservations − View Storage Accelerator) × max allocation% / 100</t>
  </si>
  <si>
    <t>Installed RAM = 1024 GB [Customer]; Hypervisor reserved RAM = 4 GB [Validate]; View Storage Accelerator cache = 32 GB/host [Official]; Maximum memory allocation = 95 % [Assumption]</t>
  </si>
  <si>
    <t>cluster.desktop.hosts_cpu</t>
  </si>
  <si>
    <t>ceil(required cores / usable cores per host)</t>
  </si>
  <si>
    <t>Required physical cores = 1233.33 cores [Calculated]; Usable cores per host = 64 cores [Calculated]</t>
  </si>
  <si>
    <t>cluster.desktop.hosts_mem</t>
  </si>
  <si>
    <t>ceil(memory demand / usable RAM per host)</t>
  </si>
  <si>
    <t>Memory demand = 18838 GB [Calculated]; Usable RAM per host = 938.6 GB [Calculated]</t>
  </si>
  <si>
    <t>cluster.desktop.hosts_vms</t>
  </si>
  <si>
    <t>Hosts for VM density limit</t>
  </si>
  <si>
    <t>ceil(VMs / maximum VMs per host)</t>
  </si>
  <si>
    <t>VMs = 2900 VMs [Calculated]; Maximum VMs per host = 500 VMs [Official]</t>
  </si>
  <si>
    <t>cluster.desktop.hosts_base</t>
  </si>
  <si>
    <t>Hosts before failure tolerance</t>
  </si>
  <si>
    <t>max(CPU, memory, storage, GPU, VM density)</t>
  </si>
  <si>
    <t>CPU = 20 hosts [Calculated]; Memory = 21 hosts [Calculated]; Storage (HCI) = 0 hosts [Calculated]; GPU = 0 hosts [Calculated]; VM density = 6 hosts [Calculated]</t>
  </si>
  <si>
    <t>cluster.desktop.clusters</t>
  </si>
  <si>
    <t>ceil(hosts / (design maximum hosts per cluster − FTT))</t>
  </si>
  <si>
    <t>Hosts before failure tolerance = 21 hosts [Calculated]; Design maximum hosts per cluster = 32 hosts [Assumption]; Hosts per cluster (maximum) = 64 hosts [Official]; Host failures to tolerate (FTT) = 1 hosts [Customer]</t>
  </si>
  <si>
    <t>omnissa.configmax-2606, omnissa.vsphere-clusters</t>
  </si>
  <si>
    <t>cluster.desktop.hosts</t>
  </si>
  <si>
    <t>Hosts (N+1 per cluster, platform minimum applied)</t>
  </si>
  <si>
    <t>clusters × ceil(max(base + clusters × FTT, clusters × platform minimum) / clusters)</t>
  </si>
  <si>
    <t>Hosts before failure tolerance = 21 hosts [Calculated]; Clusters = 1 clusters [Calculated]; FTT per cluster = 1 hosts [Customer]; Platform minimum hosts per cluster = 2 hosts [Assumption]</t>
  </si>
  <si>
    <t>cluster.desktop.cpu_util</t>
  </si>
  <si>
    <t>CPU capacity used (all hosts up)</t>
  </si>
  <si>
    <t>required cores / (hosts × usable cores) × 100</t>
  </si>
  <si>
    <t>Required physical cores = 1233.33 cores [Calculated]; Hosts = 22 hosts [Calculated]; Usable cores per host = 64 cores [Calculated]</t>
  </si>
  <si>
    <t>round1</t>
  </si>
  <si>
    <t>cluster.desktop.cpu_util_failure</t>
  </si>
  <si>
    <t>CPU capacity used with FTT hosts failed</t>
  </si>
  <si>
    <t>required cores / ((hosts − clusters × FTT) × usable cores) × 100</t>
  </si>
  <si>
    <t>Required physical cores = 1233.33 cores [Calculated]; Surviving hosts = 21 hosts [Calculated]; Usable cores per host = 64 cores [Calculated]</t>
  </si>
  <si>
    <t>cluster.desktop.mem_util</t>
  </si>
  <si>
    <t>Memory used (all hosts up)</t>
  </si>
  <si>
    <t>memory demand / (hosts × usable RAM) × 100</t>
  </si>
  <si>
    <t>Memory demand = 18838 GB [Calculated]; Hosts = 22 hosts [Calculated]; Usable RAM per host = 938.6 GB [Calculated]</t>
  </si>
  <si>
    <t>cluster.desktop.mem_util_failure</t>
  </si>
  <si>
    <t>Memory used with FTT hosts failed</t>
  </si>
  <si>
    <t>memory demand / ((hosts − clusters × FTT) × usable RAM) × 100</t>
  </si>
  <si>
    <t>Memory demand = 18838 GB [Calculated]; Surviving hosts = 21 hosts [Calculated]; Usable RAM per host = 938.6 GB [Calculated]</t>
  </si>
  <si>
    <t>cluster.desktop.vcpu_ratio</t>
  </si>
  <si>
    <t>vCPU to physical core ratio (all hosts)</t>
  </si>
  <si>
    <t>total vCPU / (hosts × physical cores per host)</t>
  </si>
  <si>
    <t>Total vCPU = 6600 vCPU [Calculated]; Physical cores = 1408 cores [Calculated]</t>
  </si>
  <si>
    <t>cluster.desktop.min_cores_per_host</t>
  </si>
  <si>
    <t>Minimum physical cores per host for this host count</t>
  </si>
  <si>
    <t>required cores / surviving hosts + reserved cores</t>
  </si>
  <si>
    <t>Required physical cores = 1233.33 cores [Calculated]; Surviving hosts = 21 hosts [Calculated]; Reserved cores per host = 0 cores [Calculated]</t>
  </si>
  <si>
    <t>cluster.gpu.usable_cores</t>
  </si>
  <si>
    <t>cluster.gpu.usable_ram</t>
  </si>
  <si>
    <t>Installed RAM = 1536 GB [Customer]; Hypervisor reserved RAM = 4 GB [Validate]; View Storage Accelerator cache = 32 GB/host [Official]; Maximum memory allocation = 95 % [Assumption]</t>
  </si>
  <si>
    <t>cluster.gpu.hosts_cpu</t>
  </si>
  <si>
    <t>Required physical cores = 600 cores [Calculated]; Usable cores per host = 64 cores [Calculated]</t>
  </si>
  <si>
    <t>cluster.gpu.hosts_mem</t>
  </si>
  <si>
    <t>Memory demand = 4833 GB [Calculated]; Usable RAM per host = 1425 GB [Calculated]</t>
  </si>
  <si>
    <t>cluster.gpu.hosts_vms</t>
  </si>
  <si>
    <t>VMs = 150 VMs [Calculated]; Maximum VMs per host = 500 VMs [Official]</t>
  </si>
  <si>
    <t>cluster.gpu.hosts_gpu</t>
  </si>
  <si>
    <t>Hosts for GPU boards</t>
  </si>
  <si>
    <t>ceil(GPU boards / boards per host)</t>
  </si>
  <si>
    <t>GPU boards = 25 boards [Calculated]; Boards per GPU host = 3 boards [Customer]</t>
  </si>
  <si>
    <t>cluster.gpu.hosts_base</t>
  </si>
  <si>
    <t>CPU = 10 hosts [Calculated]; Memory = 4 hosts [Calculated]; Storage (HCI) = 0 hosts [Calculated]; GPU = 9 hosts [Calculated]; VM density = 1 hosts [Calculated]</t>
  </si>
  <si>
    <t>cluster.gpu.clusters</t>
  </si>
  <si>
    <t>Hosts before failure tolerance = 10 hosts [Calculated]; Design maximum hosts per cluster = 32 hosts [Assumption]; Hosts per cluster (maximum) = 64 hosts [Official]; Host failures to tolerate (FTT) = 1 hosts [Customer]</t>
  </si>
  <si>
    <t>cluster.gpu.hosts</t>
  </si>
  <si>
    <t>Hosts before failure tolerance = 10 hosts [Calculated]; Clusters = 1 clusters [Calculated]; FTT per cluster = 1 hosts [Customer]; Platform minimum hosts per cluster = 2 hosts [Assumption]</t>
  </si>
  <si>
    <t>cluster.gpu.cpu_util</t>
  </si>
  <si>
    <t>Required physical cores = 600 cores [Calculated]; Hosts = 11 hosts [Calculated]; Usable cores per host = 64 cores [Calculated]</t>
  </si>
  <si>
    <t>cluster.gpu.cpu_util_failure</t>
  </si>
  <si>
    <t>Required physical cores = 600 cores [Calculated]; Surviving hosts = 10 hosts [Calculated]; Usable cores per host = 64 cores [Calculated]</t>
  </si>
  <si>
    <t>cluster.gpu.mem_util</t>
  </si>
  <si>
    <t>Memory demand = 4833 GB [Calculated]; Hosts = 11 hosts [Calculated]; Usable RAM per host = 1425 GB [Calculated]</t>
  </si>
  <si>
    <t>cluster.gpu.mem_util_failure</t>
  </si>
  <si>
    <t>Memory demand = 4833 GB [Calculated]; Surviving hosts = 10 hosts [Calculated]; Usable RAM per host = 1425 GB [Calculated]</t>
  </si>
  <si>
    <t>cluster.gpu.vcpu_ratio</t>
  </si>
  <si>
    <t>Total vCPU = 1200 vCPU [Calculated]; Physical cores = 704 cores [Calculated]</t>
  </si>
  <si>
    <t>cluster.gpu.min_cores_per_host</t>
  </si>
  <si>
    <t>Required physical cores = 600 cores [Calculated]; Surviving hosts = 10 hosts [Calculated]; Reserved cores per host = 0 cores [Calculated]</t>
  </si>
  <si>
    <t>cluster.mgmt.usable_cores</t>
  </si>
  <si>
    <t>Sockets = 2 sockets [Customer]; Cores per socket = 16 cores [Customer]; Hypervisor reserved cores = 0 cores [Validate]</t>
  </si>
  <si>
    <t>cluster.mgmt.usable_ram</t>
  </si>
  <si>
    <t>Installed RAM = 512 GB [Customer]; Hypervisor reserved RAM = 4 GB [Validate]; Maximum memory allocation = 95 % [Assumption]</t>
  </si>
  <si>
    <t>cluster.mgmt.hosts_cpu</t>
  </si>
  <si>
    <t>Required physical cores = 22 cores [Calculated]; Usable cores per host = 32 cores [Calculated]</t>
  </si>
  <si>
    <t>cluster.mgmt.hosts_mem</t>
  </si>
  <si>
    <t>Memory demand = 122.15 GB [Calculated]; Usable RAM per host = 482.6 GB [Calculated]</t>
  </si>
  <si>
    <t>cluster.mgmt.hosts_vms</t>
  </si>
  <si>
    <t>VMs = 11 VMs [Calculated]; Maximum VMs per host = 500 VMs [Official]</t>
  </si>
  <si>
    <t>cluster.mgmt.hosts_base</t>
  </si>
  <si>
    <t>CPU = 1 hosts [Calculated]; Memory = 1 hosts [Calculated]; Storage (HCI) = 0 hosts [Calculated]; GPU = 0 hosts [Calculated]; VM density = 1 hosts [Calculated]</t>
  </si>
  <si>
    <t>cluster.mgmt.clusters</t>
  </si>
  <si>
    <t>Hosts before failure tolerance = 1 hosts [Calculated]; Design maximum hosts per cluster = 32 hosts [Assumption]; Hosts per cluster (maximum) = 64 hosts [Official]; Host failures to tolerate (FTT) = 1 hosts [Customer]</t>
  </si>
  <si>
    <t>cluster.mgmt.hosts</t>
  </si>
  <si>
    <t>Hosts before failure tolerance = 1 hosts [Calculated]; Clusters = 1 clusters [Calculated]; FTT per cluster = 1 hosts [Customer]; Platform minimum hosts per cluster = 2 hosts [Assumption]</t>
  </si>
  <si>
    <t>cluster.mgmt.cpu_util</t>
  </si>
  <si>
    <t>Required physical cores = 22 cores [Calculated]; Hosts = 2 hosts [Calculated]; Usable cores per host = 32 cores [Calculated]</t>
  </si>
  <si>
    <t>cluster.mgmt.cpu_util_failure</t>
  </si>
  <si>
    <t>Required physical cores = 22 cores [Calculated]; Surviving hosts = 1 hosts [Calculated]; Usable cores per host = 32 cores [Calculated]</t>
  </si>
  <si>
    <t>cluster.mgmt.mem_util</t>
  </si>
  <si>
    <t>Memory demand = 122.15 GB [Calculated]; Hosts = 2 hosts [Calculated]; Usable RAM per host = 482.6 GB [Calculated]</t>
  </si>
  <si>
    <t>cluster.mgmt.mem_util_failure</t>
  </si>
  <si>
    <t>Memory demand = 122.15 GB [Calculated]; Surviving hosts = 1 hosts [Calculated]; Usable RAM per host = 482.6 GB [Calculated]</t>
  </si>
  <si>
    <t>cluster.mgmt.vcpu_ratio</t>
  </si>
  <si>
    <t>Total vCPU = 44 vCPU [Calculated]; Physical cores = 64 cores [Calculated]</t>
  </si>
  <si>
    <t>cluster.mgmt.min_cores_per_host</t>
  </si>
  <si>
    <t>Required physical cores = 22 cores [Calculated]; Surviving hosts = 1 hosts [Calculated]; Reserved cores per host = 0 cores [Calculated]</t>
  </si>
  <si>
    <t>array.usable</t>
  </si>
  <si>
    <t>Storage array</t>
  </si>
  <si>
    <t>Array usable capacity required</t>
  </si>
  <si>
    <t>desktop/RDS/GPU/management datastores + file services on the array</t>
  </si>
  <si>
    <t>VM datastores = 371126 GB [Calculated]; File services on the array = 54000 GB [Calculated]</t>
  </si>
  <si>
    <t>array.raw</t>
  </si>
  <si>
    <t>Array raw capacity</t>
  </si>
  <si>
    <t>usable / data reduction × RAID factor / (max consumption% / 100)</t>
  </si>
  <si>
    <t>Usable capacity required = 415.162 TB [Calculated]; Data reduction = 1 :1 [Validate]; RAID / protection factor = 1.25 x [Validate]; Maximum planned consumption = 80 % [Assumption]</t>
  </si>
  <si>
    <t>dr.hosts</t>
  </si>
  <si>
    <t>availability</t>
  </si>
  <si>
    <t>Disaster recovery</t>
  </si>
  <si>
    <t>Secondary-site hosts</t>
  </si>
  <si>
    <t>Σ ceil(primary hosts × DR capacity% / 100); management and DMZ clusters mirrored</t>
  </si>
  <si>
    <t>DR capacity = 50 % [Customer]</t>
  </si>
  <si>
    <t>io.steady</t>
  </si>
  <si>
    <t>Storage performance</t>
  </si>
  <si>
    <t>Steady-state IOPS (all workloads)</t>
  </si>
  <si>
    <t>Σ workload steady-state IOPS</t>
  </si>
  <si>
    <t>Engineering office users = 30000 IOPS [Calculated]; CAD workstations (vGPU) = 3750 IOPS [Calculated]; Software developers = 9000 IOPS [Calculated]</t>
  </si>
  <si>
    <t>io.read</t>
  </si>
  <si>
    <t>Read IOPS (steady state)</t>
  </si>
  <si>
    <t>steady IOPS × read% / 100</t>
  </si>
  <si>
    <t>Steady-state IOPS = 42750 IOPS [Calculated]; Read share = 30 % [Assumption]</t>
  </si>
  <si>
    <t>io.write</t>
  </si>
  <si>
    <t>Write IOPS (steady state)</t>
  </si>
  <si>
    <t>steady IOPS − read IOPS</t>
  </si>
  <si>
    <t>Steady-state IOPS = 42750 IOPS [Calculated]; Read IOPS = 12825 IOPS [Calculated]</t>
  </si>
  <si>
    <t>io.login</t>
  </si>
  <si>
    <t>Σ workload logon storm IOPS</t>
  </si>
  <si>
    <t>Engineering office users = 1350 IOPS [Calculated]; CAD workstations (vGPU) = 150 IOPS [Calculated]; Software developers = 250 IOPS [Calculated]</t>
  </si>
  <si>
    <t>io.boot</t>
  </si>
  <si>
    <t>Σ workload boot storm IOPS</t>
  </si>
  <si>
    <t>Engineering office users = 25000 IOPS [Calculated]; CAD workstations (vGPU) = 1500 IOPS [Calculated]; Software developers = 4000 IOPS [Calculated]</t>
  </si>
  <si>
    <t>io.peak</t>
  </si>
  <si>
    <t>max(steady + logon storm, boot storm)</t>
  </si>
  <si>
    <t>Steady + logon storm = 44500 IOPS [Calculated]; Boot storm = 30500 IOPS [Calculated]</t>
  </si>
  <si>
    <t>io.throughput</t>
  </si>
  <si>
    <t>peak IOPS × I/O size KB / 1024</t>
  </si>
  <si>
    <t>Peak IOPS = 44500 IOPS [Calculated]; Average I/O size = 16 KB [Assumption]</t>
  </si>
  <si>
    <t>io.storage_bandwidth</t>
  </si>
  <si>
    <t>Storage connectivity bandwidth</t>
  </si>
  <si>
    <t>ceil(VMs / 100) × Gbps per 100 VMs</t>
  </si>
  <si>
    <t>VMs = 3061 VMs [Calculated]; Bandwidth per 100 VMs = 1 Gbps [Official]</t>
  </si>
  <si>
    <t>net.total</t>
  </si>
  <si>
    <t>Aggregate display bandwidth</t>
  </si>
  <si>
    <t>Σ workload aggregate bandwidth</t>
  </si>
  <si>
    <t>Engineering office users = 500 Mbps [Calculated]; CAD workstations (vGPU) = 937.5 Mbps [Calculated]; Software developers = 450 Mbps [Calculated]</t>
  </si>
  <si>
    <t>net.external</t>
  </si>
  <si>
    <t>External (Internet) display bandwidth</t>
  </si>
  <si>
    <t>Σ workload external bandwidth</t>
  </si>
  <si>
    <t>Engineering office users = 100 Mbps [Calculated]; CAD workstations (vGPU) = 187.5 Mbps [Calculated]; Software developers = 90 Mbps [Calculated]</t>
  </si>
  <si>
    <t>net.per_uag</t>
  </si>
  <si>
    <t>Display bandwidth per active UAG</t>
  </si>
  <si>
    <t>external bandwidth / active UAG appliances</t>
  </si>
  <si>
    <t>External bandwidth = 377.5 Mbps [Calculated]; Active UAG appliances = 1 appliances [Calculated]</t>
  </si>
  <si>
    <t>net.desktop.display</t>
  </si>
  <si>
    <t>Display traffic per host (FTT hosts failed)</t>
  </si>
  <si>
    <t>group display bandwidth / surviving hosts / 1000</t>
  </si>
  <si>
    <t>Group display bandwidth = 950 Mbps [Calculated]; Surviving hosts = 21 hosts [Calculated]</t>
  </si>
  <si>
    <t>net.desktop.required</t>
  </si>
  <si>
    <t>Required bandwidth per host</t>
  </si>
  <si>
    <t>display + storage + vMotion + management</t>
  </si>
  <si>
    <t>Display = 0.05 Gbps [Calculated]; Storage (Ethernet) = 0 Gbps [Calculated]; vMotion allowance = 10 Gbps [Assumption]; Management = 1 Gbps [Assumption]</t>
  </si>
  <si>
    <t>net.desktop.capacity</t>
  </si>
  <si>
    <t>Usable uplink capacity per host with one switch/NIC path failed</t>
  </si>
  <si>
    <t>(NIC ports / 2) × port speed × max utilization% / 100</t>
  </si>
  <si>
    <t>NIC ports per host = 4 ports [Customer]; Port speed = 25 Gbps [Customer]; Maximum NIC utilization = 70 % [Assumption]</t>
  </si>
  <si>
    <t>net.gpu.display</t>
  </si>
  <si>
    <t>Group display bandwidth = 937.5 Mbps [Calculated]; Surviving hosts = 10 hosts [Calculated]</t>
  </si>
  <si>
    <t>net.gpu.required</t>
  </si>
  <si>
    <t>Display = 0.09 Gbps [Calculated]; Storage (Ethernet) = 0 Gbps [Calculated]; vMotion allowance = 10 Gbps [Assumption]; Management = 1 Gbps [Assumption]</t>
  </si>
  <si>
    <t>net.gpu.capacity</t>
  </si>
  <si>
    <t>net.mgmt.display</t>
  </si>
  <si>
    <t>Group display bandwidth = 0 Mbps [Calculated]; Surviving hosts = 1 hosts [Calculated]</t>
  </si>
  <si>
    <t>net.mgmt.required</t>
  </si>
  <si>
    <t>Display = 0 Gbps [Calculated]; Storage (Ethernet) = 0 Gbps [Calculated]; vMotion allowance = 10 Gbps [Assumption]; Management = 1 Gbps [Assumption]</t>
  </si>
  <si>
    <t>net.mgmt.capacity</t>
  </si>
  <si>
    <t>switch.ports_per_switch</t>
  </si>
  <si>
    <t>Data ports per ToR switch (A/B)</t>
  </si>
  <si>
    <t>ceil((host data ports + array Ethernet ports) / 2)</t>
  </si>
  <si>
    <t>Host data ports = 140 ports [Calculated]; Array Ethernet ports = 0 ports [Calculated]</t>
  </si>
  <si>
    <t>switch.tor_pairs</t>
  </si>
  <si>
    <t>ToR switch pairs</t>
  </si>
  <si>
    <t>ceil(ports per switch / (switch ports − uplinks))</t>
  </si>
  <si>
    <t>Data ports per switch = 70 ports [Calculated]; Ports per ToR switch = 48 ports [Customer]; Uplinks per switch = 4 ports [Assumption]</t>
  </si>
  <si>
    <t>pairs</t>
  </si>
  <si>
    <t>switch.oversubscription</t>
  </si>
  <si>
    <t>ToR uplink oversubscription</t>
  </si>
  <si>
    <t>(downlink ports per switch × port speed) / (uplinks × uplink speed)</t>
  </si>
  <si>
    <t>Downlink bandwidth per switch = 875 Gbps [Calculated]; Uplinks per switch = 4 ports [Assumption]; Uplink speed = 100 Gbps [Customer]</t>
  </si>
  <si>
    <t>switch.oob_ports</t>
  </si>
  <si>
    <t>Out-of-band management ports</t>
  </si>
  <si>
    <t>hosts × BMC ports + switch management ports + array management ports</t>
  </si>
  <si>
    <t>Hosts = 35 hosts [Calculated]; BMC ports per host = 1 ports [Assumption]; Switch management ports = 4 ports [Calculated]</t>
  </si>
  <si>
    <t>switch.oob_switches</t>
  </si>
  <si>
    <t>ceil(OOB ports / ports per OOB switch)</t>
  </si>
  <si>
    <t>OOB ports = 41 ports [Calculated]; Ports per OOB switch = 48 ports [Customer]</t>
  </si>
  <si>
    <t>switch.fc_ports_per_fabric</t>
  </si>
  <si>
    <t>FC ports per fabric</t>
  </si>
  <si>
    <t>hosts × HBA ports / 2 + array ports per fabric</t>
  </si>
  <si>
    <t>Hosts = 35 hosts [Calculated]; HBA ports per host = 2 ports [Customer]; Array front-end ports per fabric = 4 ports [Validate]</t>
  </si>
  <si>
    <t>switch.fc_switches</t>
  </si>
  <si>
    <t>FC switches (two fabrics)</t>
  </si>
  <si>
    <t>2 × ceil(ports per fabric / ports per FC switch)</t>
  </si>
  <si>
    <t>FC ports per fabric = 39 ports [Calculated]; Ports per FC switch = 48 ports [Customer]</t>
  </si>
  <si>
    <t>switch.transceivers</t>
  </si>
  <si>
    <t>2 × uplink links</t>
  </si>
  <si>
    <t>Host/array links = 140 links [Calculated]; Uplink links = 16 links [Calculated]; Host cabling = DAC [Customer]</t>
  </si>
  <si>
    <t>ip.desktop</t>
  </si>
  <si>
    <t>IP addressing</t>
  </si>
  <si>
    <t>Desktop / RDS host IP addresses (DHCP)</t>
  </si>
  <si>
    <t>ceil(desktops and RDS hosts × (1 + reserve% / 100))</t>
  </si>
  <si>
    <t>Desktops and RDS hosts = 3050 VMs [Calculated]; Scope reserve = 20 % [Assumption]</t>
  </si>
  <si>
    <t>addresses</t>
  </si>
  <si>
    <t>ip.subnets</t>
  </si>
  <si>
    <t>ceil(addresses / usable addresses per /23)</t>
  </si>
  <si>
    <t>Addresses required = 3660 addresses [Calculated]; Usable addresses per /23 (network, broadcast, gateway excluded) = 509 addresses [Calculated]</t>
  </si>
  <si>
    <t>subnets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</si>
</sst>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6B6B66"/>
      <name val="Calibri"/>
    </font>
    <font>
      <b val="0"/>
      <i val="0"/>
      <strike val="0"/>
      <u val="none"/>
      <sz val="10"/>
      <color rgb="FF1F4E79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0"/>
      <i val="1"/>
      <strike val="0"/>
      <u val="none"/>
      <sz val="10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0"/>
      <color rgb="FF9A6700"/>
      <name val="Calibri"/>
    </font>
    <font>
      <b val="1"/>
      <i val="0"/>
      <strike val="0"/>
      <u val="none"/>
      <sz val="10"/>
      <color rgb="FF2B579A"/>
      <name val="Calibri"/>
    </font>
    <font>
      <b val="1"/>
      <i val="0"/>
      <strike val="0"/>
      <u val="none"/>
      <sz val="10"/>
      <color rgb="FF6B6B66"/>
      <name val="Calibri"/>
    </font>
    <font>
      <b val="1"/>
      <i val="0"/>
      <strike val="0"/>
      <u val="none"/>
      <sz val="10"/>
      <color rgb="FFB42318"/>
      <name val="Calibri"/>
    </font>
    <font>
      <b val="0"/>
      <i val="0"/>
      <strike val="0"/>
      <u val="none"/>
      <sz val="10"/>
      <color rgb="FF9A6700"/>
      <name val="Calibri"/>
    </font>
    <font>
      <b val="0"/>
      <i val="0"/>
      <strike val="0"/>
      <u val="none"/>
      <sz val="10"/>
      <color rgb="FFB42318"/>
      <name val="Calibri"/>
    </font>
    <font>
      <b val="0"/>
      <i val="0"/>
      <strike val="0"/>
      <u val="single"/>
      <sz val="10"/>
      <color rgb="FF2B579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6"/>
        <bgColor rgb="FF000000"/>
      </patternFill>
    </fill>
    <fill>
      <patternFill patternType="solid">
        <fgColor rgb="FFF3F1EC"/>
        <bgColor rgb="FF000000"/>
      </patternFill>
    </fill>
    <fill>
      <patternFill patternType="solid">
        <fgColor rgb="FF0B0B0B"/>
        <bgColor rgb="FF000000"/>
      </patternFill>
    </fill>
  </fills>
  <borders count="3">
    <border>
      <left/>
      <right/>
      <top/>
      <bottom/>
      <diagonal/>
    </border>
    <border>
      <left style="thin">
        <color rgb="FFEDC22E"/>
      </left>
      <right style="thin">
        <color rgb="FFEDC22E"/>
      </right>
      <top style="thin">
        <color rgb="FFEDC22E"/>
      </top>
      <bottom style="thin">
        <color rgb="FFEDC22E"/>
      </bottom>
      <diagonal/>
    </border>
    <border>
      <left style="thin">
        <color rgb="FFD9D5CC"/>
      </left>
      <right style="thin">
        <color rgb="FFD9D5CC"/>
      </right>
      <top style="thin">
        <color rgb="FFD9D5CC"/>
      </top>
      <bottom style="thin">
        <color rgb="FFD9D5CC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0"/>
    <xf xfId="0" fontId="0" numFmtId="0" fillId="3" borderId="0" applyFont="0" applyNumberFormat="0" applyFill="1" applyBorder="0" applyAlignment="0"/>
    <xf xfId="0" fontId="5" numFmtId="0" fillId="0" borderId="0" applyFont="1" applyNumberFormat="0" applyFill="0" applyBorder="0" applyAlignment="0"/>
    <xf xfId="0" fontId="6" numFmtId="0" fillId="4" borderId="2" applyFont="1" applyNumberFormat="0" applyFill="1" applyBorder="1" applyAlignment="1">
      <alignment vertical="center" textRotation="0" wrapText="true" shrinkToFit="false"/>
    </xf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7" numFmtId="0" fillId="3" borderId="0" applyFont="1" applyNumberFormat="0" applyFill="1" applyBorder="0" applyAlignment="0"/>
    <xf xfId="0" fontId="7" numFmtId="3" fillId="3" borderId="0" applyFont="1" applyNumberFormat="1" applyFill="1" applyBorder="0" applyAlignment="0"/>
    <xf xfId="0" fontId="7" numFmtId="4" fillId="3" borderId="0" applyFont="1" applyNumberFormat="1" applyFill="1" applyBorder="0" applyAlignment="0"/>
    <xf xfId="0" fontId="9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12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3" numFmtId="0" fillId="0" borderId="0" applyFont="1" applyNumberFormat="0" applyFill="0" applyBorder="0" applyAlignment="0"/>
    <xf xfId="0" fontId="14" numFmtId="0" fillId="0" borderId="0" applyFont="1" applyNumberFormat="0" applyFill="0" applyBorder="0" applyAlignment="0"/>
    <xf xfId="0" fontId="1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echzone.omnissa.com/resource/network-ports-horizon-8" TargetMode="External"/><Relationship Id="rId_hyperlink_2" Type="http://schemas.openxmlformats.org/officeDocument/2006/relationships/hyperlink" Target="https://techzone.omnissa.com/resource/network-ports-horizon-8" TargetMode="External"/><Relationship Id="rId_hyperlink_3" Type="http://schemas.openxmlformats.org/officeDocument/2006/relationships/hyperlink" Target="https://techzone.omnissa.com/resource/network-ports-horizon-8" TargetMode="External"/><Relationship Id="rId_hyperlink_4" Type="http://schemas.openxmlformats.org/officeDocument/2006/relationships/hyperlink" Target="https://techzone.omnissa.com/resource/network-ports-horizon-8" TargetMode="External"/><Relationship Id="rId_hyperlink_5" Type="http://schemas.openxmlformats.org/officeDocument/2006/relationships/hyperlink" Target="https://techzone.omnissa.com/resource/network-ports-horizon-8" TargetMode="External"/><Relationship Id="rId_hyperlink_6" Type="http://schemas.openxmlformats.org/officeDocument/2006/relationships/hyperlink" Target="https://docs.omnissa.com/Horizon-Security/TCPandUDPPortsforClientsandAgents" TargetMode="External"/><Relationship Id="rId_hyperlink_7" Type="http://schemas.openxmlformats.org/officeDocument/2006/relationships/hyperlink" Target="https://docs.omnissa.com/Horizon-Security/TCPandUDPPortsforClientsandAgents" TargetMode="External"/><Relationship Id="rId_hyperlink_8" Type="http://schemas.openxmlformats.org/officeDocument/2006/relationships/hyperlink" Target="https://docs.omnissa.com/Horizon-Security/TCPandUDPPortsforClientsandAgents" TargetMode="External"/><Relationship Id="rId_hyperlink_9" Type="http://schemas.openxmlformats.org/officeDocument/2006/relationships/hyperlink" Target="https://docs.omnissa.com/Horizon-Security/TCPandUDPPortsforClientsandAgents" TargetMode="External"/><Relationship Id="rId_hyperlink_10" Type="http://schemas.openxmlformats.org/officeDocument/2006/relationships/hyperlink" Target="https://docs.omnissa.com/Horizon-Security/TCPandUDPPortsforClientsandAgents" TargetMode="External"/><Relationship Id="rId_hyperlink_11" Type="http://schemas.openxmlformats.org/officeDocument/2006/relationships/hyperlink" Target="https://docs.omnissa.com/Horizon-Security/TCPandUDPPortsforClientsandAgents" TargetMode="External"/><Relationship Id="rId_hyperlink_12" Type="http://schemas.openxmlformats.org/officeDocument/2006/relationships/hyperlink" Target="https://docs.omnissa.com/Horizon-Security/TCPandUDPPortsforClientsandAgents" TargetMode="External"/><Relationship Id="rId_hyperlink_13" Type="http://schemas.openxmlformats.org/officeDocument/2006/relationships/hyperlink" Target="https://techzone.omnissa.com/resource/network-ports-horizon-8" TargetMode="External"/><Relationship Id="rId_hyperlink_14" Type="http://schemas.openxmlformats.org/officeDocument/2006/relationships/hyperlink" Target="https://docs.omnissa.com/Horizon-Security/TCPandUDPPortsforClientsandAgents" TargetMode="External"/><Relationship Id="rId_hyperlink_15" Type="http://schemas.openxmlformats.org/officeDocument/2006/relationships/hyperlink" Target="https://docs.omnissa.com/Horizon-Security/TCPandUDPPortsforClientsandAgents" TargetMode="External"/><Relationship Id="rId_hyperlink_16" Type="http://schemas.openxmlformats.org/officeDocument/2006/relationships/hyperlink" Target="https://docs.omnissa.com/Horizon-Security/TCPandUDPPortsforClientsandAgents" TargetMode="External"/><Relationship Id="rId_hyperlink_17" Type="http://schemas.openxmlformats.org/officeDocument/2006/relationships/hyperlink" Target="https://docs.omnissa.com/Horizon-Security/TCPandUDPPortsforClientsandAgents" TargetMode="External"/><Relationship Id="rId_hyperlink_18" Type="http://schemas.openxmlformats.org/officeDocument/2006/relationships/hyperlink" Target="https://docs.omnissa.com/Horizon-Security/TCPandUDPPortsforClientsandAgents" TargetMode="External"/><Relationship Id="rId_hyperlink_19" Type="http://schemas.openxmlformats.org/officeDocument/2006/relationships/hyperlink" Target="https://docs.omnissa.com/Horizon-Security/TCPandUDPPortsforClientsandAgents" TargetMode="External"/><Relationship Id="rId_hyperlink_20" Type="http://schemas.openxmlformats.org/officeDocument/2006/relationships/hyperlink" Target="https://learn.microsoft.com/en-us/troubleshoot/windows-server/networking/service-overview-and-network-port-requirements" TargetMode="External"/><Relationship Id="rId_hyperlink_21" Type="http://schemas.openxmlformats.org/officeDocument/2006/relationships/hyperlink" Target="https://learn.microsoft.com/en-us/troubleshoot/windows-server/networking/service-overview-and-network-port-requirements" TargetMode="External"/><Relationship Id="rId_hyperlink_22" Type="http://schemas.openxmlformats.org/officeDocument/2006/relationships/hyperlink" Target="https://learn.microsoft.com/en-us/troubleshoot/windows-server/networking/service-overview-and-network-port-requirements" TargetMode="External"/><Relationship Id="rId_hyperlink_23" Type="http://schemas.openxmlformats.org/officeDocument/2006/relationships/hyperlink" Target="https://learn.microsoft.com/en-us/troubleshoot/windows-server/networking/service-overview-and-network-port-requirements" TargetMode="External"/><Relationship Id="rId_hyperlink_24" Type="http://schemas.openxmlformats.org/officeDocument/2006/relationships/hyperlink" Target="https://learn.microsoft.com/en-us/troubleshoot/windows-server/networking/service-overview-and-network-port-requirements" TargetMode="External"/><Relationship Id="rId_hyperlink_25" Type="http://schemas.openxmlformats.org/officeDocument/2006/relationships/hyperlink" Target="https://techzone.omnissa.com/resource/network-ports-horizon-8" TargetMode="External"/><Relationship Id="rId_hyperlink_26" Type="http://schemas.openxmlformats.org/officeDocument/2006/relationships/hyperlink" Target="https://techzone.omnissa.com/resource/network-ports-horizon-8" TargetMode="External"/><Relationship Id="rId_hyperlink_27" Type="http://schemas.openxmlformats.org/officeDocument/2006/relationships/hyperlink" Target="https://techzone.omnissa.com/resource/network-ports-horizon-8" TargetMode="External"/><Relationship Id="rId_hyperlink_28" Type="http://schemas.openxmlformats.org/officeDocument/2006/relationships/hyperlink" Target="https://techzone.omnissa.com/resource/network-ports-horizon-8" TargetMode="External"/><Relationship Id="rId_hyperlink_29" Type="http://schemas.openxmlformats.org/officeDocument/2006/relationships/hyperlink" Target="https://techzone.omnissa.com/resource/network-ports-horizon-8" TargetMode="External"/><Relationship Id="rId_hyperlink_30" Type="http://schemas.openxmlformats.org/officeDocument/2006/relationships/hyperlink" Target="https://techzone.omnissa.com/resource/network-ports-horizon-8" TargetMode="External"/><Relationship Id="rId_hyperlink_31" Type="http://schemas.openxmlformats.org/officeDocument/2006/relationships/hyperlink" Target="https://techzone.omnissa.com/resource/network-ports-horizon-8" TargetMode="External"/><Relationship Id="rId_hyperlink_32" Type="http://schemas.openxmlformats.org/officeDocument/2006/relationships/hyperlink" Target="https://techzone.omnissa.com/resource/network-ports-horizon-8" TargetMode="External"/><Relationship Id="rId_hyperlink_33" Type="http://schemas.openxmlformats.org/officeDocument/2006/relationships/hyperlink" Target="https://techzone.omnissa.com/resource/network-ports-horizon-8" TargetMode="External"/><Relationship Id="rId_hyperlink_34" Type="http://schemas.openxmlformats.org/officeDocument/2006/relationships/hyperlink" Target="https://techzone.omnissa.com/resource/network-ports-horizon-8" TargetMode="External"/><Relationship Id="rId_hyperlink_35" Type="http://schemas.openxmlformats.org/officeDocument/2006/relationships/hyperlink" Target="https://learn.microsoft.com/en-us/troubleshoot/windows-server/networking/service-overview-and-network-port-requirements" TargetMode="External"/><Relationship Id="rId_hyperlink_36" Type="http://schemas.openxmlformats.org/officeDocument/2006/relationships/hyperlink" Target="https://learn.microsoft.com/en-us/troubleshoot/windows-server/networking/service-overview-and-network-port-requirements" TargetMode="External"/><Relationship Id="rId_hyperlink_37" Type="http://schemas.openxmlformats.org/officeDocument/2006/relationships/hyperlink" Target="https://techzone.omnissa.com/resource/network-ports-horizon-8" TargetMode="External"/><Relationship Id="rId_hyperlink_38" Type="http://schemas.openxmlformats.org/officeDocument/2006/relationships/hyperlink" Target="https://techzone.omnissa.com/resource/network-ports-horizon-8" TargetMode="External"/><Relationship Id="rId_hyperlink_39" Type="http://schemas.openxmlformats.org/officeDocument/2006/relationships/hyperlink" Target="https://techzone.omnissa.com/resource/network-ports-horizon-8" TargetMode="External"/><Relationship Id="rId_hyperlink_40" Type="http://schemas.openxmlformats.org/officeDocument/2006/relationships/hyperlink" Target="https://techzone.omnissa.com/resource/network-ports-horizon-8" TargetMode="External"/><Relationship Id="rId_hyperlink_41" Type="http://schemas.openxmlformats.org/officeDocument/2006/relationships/hyperlink" Target="https://techzone.omnissa.com/resource/network-ports-horizon-8" TargetMode="External"/><Relationship Id="rId_hyperlink_42" Type="http://schemas.openxmlformats.org/officeDocument/2006/relationships/hyperlink" Target="https://techzone.omnissa.com/resource/network-ports-horizon-8" TargetMode="External"/><Relationship Id="rId_hyperlink_43" Type="http://schemas.openxmlformats.org/officeDocument/2006/relationships/hyperlink" Target="https://techzone.omnissa.com/resource/network-ports-horizon-8" TargetMode="External"/><Relationship Id="rId_hyperlink_44" Type="http://schemas.openxmlformats.org/officeDocument/2006/relationships/hyperlink" Target="https://techzone.omnissa.com/resource/network-ports-horizon-8" TargetMode="External"/><Relationship Id="rId_hyperlink_45" Type="http://schemas.openxmlformats.org/officeDocument/2006/relationships/hyperlink" Target="https://techzone.omnissa.com/resource/network-ports-horizon-8" TargetMode="External"/><Relationship Id="rId_hyperlink_46" Type="http://schemas.openxmlformats.org/officeDocument/2006/relationships/hyperlink" Target="https://techzone.omnissa.com/resource/network-ports-horizon-8" TargetMode="External"/><Relationship Id="rId_hyperlink_47" Type="http://schemas.openxmlformats.org/officeDocument/2006/relationships/hyperlink" Target="https://techzone.omnissa.com/resource/network-ports-horizon-8" TargetMode="External"/><Relationship Id="rId_hyperlink_48" Type="http://schemas.openxmlformats.org/officeDocument/2006/relationships/hyperlink" Target="https://learn.microsoft.com/en-us/troubleshoot/windows-server/networking/service-overview-and-network-port-requirements" TargetMode="External"/><Relationship Id="rId_hyperlink_49" Type="http://schemas.openxmlformats.org/officeDocument/2006/relationships/hyperlink" Target="https://learn.microsoft.com/en-us/troubleshoot/windows-server/networking/service-overview-and-network-port-requirements" TargetMode="External"/><Relationship Id="rId_hyperlink_50" Type="http://schemas.openxmlformats.org/officeDocument/2006/relationships/hyperlink" Target="https://learn.microsoft.com/en-us/troubleshoot/windows-server/networking/service-overview-and-network-port-requirements" TargetMode="External"/><Relationship Id="rId_hyperlink_51" Type="http://schemas.openxmlformats.org/officeDocument/2006/relationships/hyperlink" Target="https://learn.microsoft.com/en-us/troubleshoot/windows-server/networking/service-overview-and-network-port-requirements" TargetMode="External"/><Relationship Id="rId_hyperlink_52" Type="http://schemas.openxmlformats.org/officeDocument/2006/relationships/hyperlink" Target="https://learn.microsoft.com/en-us/troubleshoot/windows-server/networking/service-overview-and-network-port-requirements" TargetMode="External"/><Relationship Id="rId_hyperlink_53" Type="http://schemas.openxmlformats.org/officeDocument/2006/relationships/hyperlink" Target="https://learn.microsoft.com/en-us/troubleshoot/windows-server/networking/service-overview-and-network-port-requirements" TargetMode="External"/><Relationship Id="rId_hyperlink_54" Type="http://schemas.openxmlformats.org/officeDocument/2006/relationships/hyperlink" Target="https://learn.microsoft.com/en-us/troubleshoot/windows-server/networking/service-overview-and-network-port-requirements" TargetMode="External"/><Relationship Id="rId_hyperlink_55" Type="http://schemas.openxmlformats.org/officeDocument/2006/relationships/hyperlink" Target="https://learn.microsoft.com/en-us/troubleshoot/windows-server/networking/service-overview-and-network-port-requirements" TargetMode="External"/><Relationship Id="rId_hyperlink_56" Type="http://schemas.openxmlformats.org/officeDocument/2006/relationships/hyperlink" Target="https://learn.microsoft.com/en-us/troubleshoot/windows-server/networking/service-overview-and-network-port-requirements" TargetMode="External"/><Relationship Id="rId_hyperlink_57" Type="http://schemas.openxmlformats.org/officeDocument/2006/relationships/hyperlink" Target="https://learn.microsoft.com/en-us/troubleshoot/windows-server/networking/service-overview-and-network-port-requirements" TargetMode="External"/><Relationship Id="rId_hyperlink_58" Type="http://schemas.openxmlformats.org/officeDocument/2006/relationships/hyperlink" Target="https://techzone.omnissa.com/resource/network-ports-horizon-8" TargetMode="External"/><Relationship Id="rId_hyperlink_59" Type="http://schemas.openxmlformats.org/officeDocument/2006/relationships/hyperlink" Target="https://techzone.omnissa.com/resource/network-ports-horizon-8" TargetMode="External"/><Relationship Id="rId_hyperlink_60" Type="http://schemas.openxmlformats.org/officeDocument/2006/relationships/hyperlink" Target="https://docs.omnissa.com/Horizon-Security/TCPandUDPPortsforClientsandAgents" TargetMode="External"/><Relationship Id="rId_hyperlink_61" Type="http://schemas.openxmlformats.org/officeDocument/2006/relationships/hyperlink" Target="https://docs.omnissa.com/Horizon-Security/TCPandUDPPortsforClientsandAgents" TargetMode="External"/><Relationship Id="rId_hyperlink_62" Type="http://schemas.openxmlformats.org/officeDocument/2006/relationships/hyperlink" Target="https://docs.omnissa.com/Horizon-Security/TCPandUDPPortsforClientsandAgents" TargetMode="External"/><Relationship Id="rId_hyperlink_63" Type="http://schemas.openxmlformats.org/officeDocument/2006/relationships/hyperlink" Target="https://techzone.omnissa.com/resource/network-ports-horizon-8" TargetMode="External"/><Relationship Id="rId_hyperlink_64" Type="http://schemas.openxmlformats.org/officeDocument/2006/relationships/hyperlink" Target="https://techzone.omnissa.com/resource/network-ports-horizon-8" TargetMode="External"/><Relationship Id="rId_hyperlink_65" Type="http://schemas.openxmlformats.org/officeDocument/2006/relationships/hyperlink" Target="https://techzone.omnissa.com/resource/network-ports-horizon-8" TargetMode="External"/><Relationship Id="rId_hyperlink_66" Type="http://schemas.openxmlformats.org/officeDocument/2006/relationships/hyperlink" Target="https://techzone.omnissa.com/resource/network-ports-horizon-8" TargetMode="External"/></Relationships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learn.microsoft.com/en-us/troubleshoot/windows-server/networking/service-overview-and-network-port-requirements" TargetMode="External"/><Relationship Id="rId_hyperlink_2" Type="http://schemas.openxmlformats.org/officeDocument/2006/relationships/hyperlink" Target="https://docs.nvidia.com/vgpu/latest/grid-vgpu-user-guide/virtual-gpu-types-grid-reference.html" TargetMode="External"/><Relationship Id="rId_hyperlink_3" Type="http://schemas.openxmlformats.org/officeDocument/2006/relationships/hyperlink" Target="https://docs.omnissa.com/HorizonOverviewDeployment/Using3DGraphicsApplications" TargetMode="External"/><Relationship Id="rId_hyperlink_4" Type="http://schemas.openxmlformats.org/officeDocument/2006/relationships/hyperlink" Target="https://docs.omnissa.com/HorizonOverviewDeployment/BlastExtreme" TargetMode="External"/><Relationship Id="rId_hyperlink_5" Type="http://schemas.openxmlformats.org/officeDocument/2006/relationships/hyperlink" Target="https://docs.omnissa.com/Horizon-Security/TCPandUDPPortsforClientsandAgents" TargetMode="External"/><Relationship Id="rId_hyperlink_6" Type="http://schemas.openxmlformats.org/officeDocument/2006/relationships/hyperlink" Target="https://configmax.omnissa.com/guest?vmwareproduct=Horizon&amp;release=Horizon%202606" TargetMode="External"/><Relationship Id="rId_hyperlink_7" Type="http://schemas.openxmlformats.org/officeDocument/2006/relationships/hyperlink" Target="https://docs.omnissa.com/HorizonOverviewDeployment/HorizonConnectionServer" TargetMode="External"/><Relationship Id="rId_hyperlink_8" Type="http://schemas.openxmlformats.org/officeDocument/2006/relationships/hyperlink" Target="https://docs.omnissa.com/HorizonOverviewDeployment/CloudPodArchitectureOverview" TargetMode="External"/><Relationship Id="rId_hyperlink_9" Type="http://schemas.openxmlformats.org/officeDocument/2006/relationships/hyperlink" Target="https://docs.omnissa.com/HorizonOverviewDeployment/EstimatingCPURequirementsforVirtualMachineDesktops" TargetMode="External"/><Relationship Id="rId_hyperlink_10" Type="http://schemas.openxmlformats.org/officeDocument/2006/relationships/hyperlink" Target="https://docs.omnissa.com/HorizonOverviewDeployment/HorizonConnectionServerMaximumsandConfiguration" TargetMode="External"/><Relationship Id="rId_hyperlink_11" Type="http://schemas.openxmlformats.org/officeDocument/2006/relationships/hyperlink" Target="https://docs.omnissa.com/HorizonOverviewDeployment/DesktopTypes" TargetMode="External"/><Relationship Id="rId_hyperlink_12" Type="http://schemas.openxmlformats.org/officeDocument/2006/relationships/hyperlink" Target="https://docs.omnissa.com/HorizonOverviewDeployment/ESXiNode" TargetMode="External"/><Relationship Id="rId_hyperlink_13" Type="http://schemas.openxmlformats.org/officeDocument/2006/relationships/hyperlink" Target="https://kb.omnissa.com/s/article/78714" TargetMode="External"/><Relationship Id="rId_hyperlink_14" Type="http://schemas.openxmlformats.org/officeDocument/2006/relationships/hyperlink" Target="https://kb.omnissa.com/s/article/78715" TargetMode="External"/><Relationship Id="rId_hyperlink_15" Type="http://schemas.openxmlformats.org/officeDocument/2006/relationships/hyperlink" Target="https://docs.omnissa.com/HorizonOverviewDeployment/EstimatingMemoryRequirementsforVirtualMachineDesktops" TargetMode="External"/><Relationship Id="rId_hyperlink_16" Type="http://schemas.openxmlformats.org/officeDocument/2006/relationships/hyperlink" Target="https://docs.omnissa.com/HorizonOverviewDeployment/MonitorsandScreenResolution" TargetMode="External"/><Relationship Id="rId_hyperlink_17" Type="http://schemas.openxmlformats.org/officeDocument/2006/relationships/hyperlink" Target="https://docs.omnissa.com/HorizonOverviewDeployment/NetworkBandwidthConsiderations" TargetMode="External"/><Relationship Id="rId_hyperlink_18" Type="http://schemas.openxmlformats.org/officeDocument/2006/relationships/hyperlink" Target="https://techzone.omnissa.com/resource/network-ports-horizon-8" TargetMode="External"/><Relationship Id="rId_hyperlink_19" Type="http://schemas.openxmlformats.org/officeDocument/2006/relationships/hyperlink" Target="https://docs.omnissa.com/HorizonOverviewDeployment/Horizon8Pods" TargetMode="External"/><Relationship Id="rId_hyperlink_20" Type="http://schemas.openxmlformats.org/officeDocument/2006/relationships/hyperlink" Target="https://docs.omnissa.com/HorizonOverviewDeployment/SharedStorageConsiderations" TargetMode="External"/><Relationship Id="rId_hyperlink_21" Type="http://schemas.openxmlformats.org/officeDocument/2006/relationships/hyperlink" Target="https://docs.omnissa.com/HorizonOverviewDeployment/StorageBandwidthConsiderations" TargetMode="External"/><Relationship Id="rId_hyperlink_22" Type="http://schemas.openxmlformats.org/officeDocument/2006/relationships/hyperlink" Target="https://docs.omnissa.com/HorizonOverviewDeployment/ChoosingtheAppropriateSystemDiskSize" TargetMode="External"/><Relationship Id="rId_hyperlink_23" Type="http://schemas.openxmlformats.org/officeDocument/2006/relationships/hyperlink" Target="https://techzone.omnissa.com/resource/unified-access-gateway-architecture" TargetMode="External"/><Relationship Id="rId_hyperlink_24" Type="http://schemas.openxmlformats.org/officeDocument/2006/relationships/hyperlink" Target="https://docs.omnissa.com/HorizonOverviewDeployment/vSphereClusters" TargetMode="External"/></Relationships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3"/>
  <sheetViews>
    <sheetView tabSelected="1" workbookViewId="0" showGridLines="true" showRowColHeaders="1">
      <pane xSplit="2" ySplit="27" activePane="bottomRight" state="frozen" topLeftCell="C28"/>
      <selection pane="bottomRight" activeCell="A33" sqref="A33"/>
    </sheetView>
  </sheetViews>
  <sheetFormatPr defaultRowHeight="14.4" outlineLevelRow="0" outlineLevelCol="0"/>
  <cols>
    <col min="1" max="1" width="14" customWidth="true" style="0"/>
    <col min="2" max="2" width="28" customWidth="true" style="0"/>
    <col min="3" max="3" width="8" customWidth="true" style="0"/>
    <col min="4" max="4" width="10" customWidth="true" style="0"/>
    <col min="5" max="5" width="12" customWidth="true" style="0"/>
    <col min="6" max="6" width="12" customWidth="true" style="0"/>
    <col min="7" max="7" width="10" customWidth="true" style="0"/>
    <col min="8" max="8" width="10" customWidth="true" style="0"/>
    <col min="9" max="9" width="10" customWidth="true" style="0"/>
    <col min="10" max="10" width="14" customWidth="true" style="0"/>
    <col min="11" max="11" width="12" customWidth="true" style="0"/>
    <col min="12" max="12" width="12" customWidth="true" style="0"/>
    <col min="13" max="13" width="12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2" customWidth="true" style="0"/>
    <col min="20" max="20" width="16" customWidth="true" style="0"/>
  </cols>
  <sheetData>
    <row r="1" spans="1:20">
      <c r="A1" s="2" t="s">
        <v>0</v>
      </c>
    </row>
    <row r="2" spans="1:20">
      <c r="A2" s="3" t="s">
        <v>1</v>
      </c>
    </row>
    <row r="4" spans="1:20">
      <c r="A4" s="1" t="s">
        <v>2</v>
      </c>
      <c r="B4" t="s">
        <v>3</v>
      </c>
    </row>
    <row r="5" spans="1:20">
      <c r="A5" s="1" t="s">
        <v>4</v>
      </c>
      <c r="B5" t="s">
        <v>5</v>
      </c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0" spans="1:20">
      <c r="A10" s="1" t="s">
        <v>14</v>
      </c>
      <c r="B10" t="s">
        <v>15</v>
      </c>
    </row>
    <row r="12" spans="1:20">
      <c r="A12" t="s">
        <v>16</v>
      </c>
      <c r="B12" s="4" t="s">
        <v>17</v>
      </c>
      <c r="C12" s="5" t="s">
        <v>18</v>
      </c>
      <c r="D12" t="s">
        <v>19</v>
      </c>
    </row>
    <row r="14" spans="1:20">
      <c r="A14" s="6" t="s">
        <v>20</v>
      </c>
    </row>
    <row r="15" spans="1:20">
      <c r="A15" t="s">
        <v>21</v>
      </c>
      <c r="B15" s="4">
        <v>1</v>
      </c>
      <c r="C15" t="s">
        <v>22</v>
      </c>
    </row>
    <row r="16" spans="1:20">
      <c r="A16" t="s">
        <v>23</v>
      </c>
      <c r="B16" s="4">
        <v>8</v>
      </c>
      <c r="C16" t="s">
        <v>24</v>
      </c>
    </row>
    <row r="17" spans="1:20">
      <c r="A17" t="s">
        <v>25</v>
      </c>
      <c r="B17" s="4">
        <v>5</v>
      </c>
      <c r="C17" t="s">
        <v>26</v>
      </c>
    </row>
    <row r="18" spans="1:20">
      <c r="A18" t="s">
        <v>27</v>
      </c>
      <c r="B18" s="4">
        <v>25</v>
      </c>
      <c r="C18" t="s">
        <v>24</v>
      </c>
    </row>
    <row r="19" spans="1:20">
      <c r="A19" t="s">
        <v>28</v>
      </c>
      <c r="B19" s="4">
        <v>20</v>
      </c>
      <c r="C19" t="s">
        <v>24</v>
      </c>
    </row>
    <row r="20" spans="1:20">
      <c r="A20" t="s">
        <v>29</v>
      </c>
      <c r="B20" s="4">
        <v>80</v>
      </c>
      <c r="C20" t="s">
        <v>24</v>
      </c>
    </row>
    <row r="21" spans="1:20">
      <c r="A21" t="s">
        <v>30</v>
      </c>
      <c r="B21" s="4">
        <v>10</v>
      </c>
      <c r="C21" t="s">
        <v>24</v>
      </c>
    </row>
    <row r="22" spans="1:20">
      <c r="A22" t="s">
        <v>31</v>
      </c>
      <c r="B22" s="4">
        <v>100</v>
      </c>
      <c r="C22" t="s">
        <v>24</v>
      </c>
    </row>
    <row r="23" spans="1:20">
      <c r="A23" t="s">
        <v>32</v>
      </c>
      <c r="B23" s="4">
        <v>200</v>
      </c>
      <c r="C23" t="s">
        <v>33</v>
      </c>
    </row>
    <row r="24" spans="1:20">
      <c r="A24" t="s">
        <v>34</v>
      </c>
      <c r="B24" s="4">
        <v>1.0</v>
      </c>
      <c r="C24" t="s">
        <v>35</v>
      </c>
    </row>
    <row r="26" spans="1:20">
      <c r="A26" s="6" t="s">
        <v>36</v>
      </c>
    </row>
    <row r="27" spans="1:20">
      <c r="A27" s="7" t="s">
        <v>37</v>
      </c>
      <c r="B27" s="7" t="s">
        <v>38</v>
      </c>
      <c r="C27" s="7" t="s">
        <v>39</v>
      </c>
      <c r="D27" s="7" t="s">
        <v>40</v>
      </c>
      <c r="E27" s="7" t="s">
        <v>41</v>
      </c>
      <c r="F27" s="7" t="s">
        <v>42</v>
      </c>
      <c r="G27" s="7" t="s">
        <v>43</v>
      </c>
      <c r="H27" s="7" t="s">
        <v>44</v>
      </c>
      <c r="I27" s="7" t="s">
        <v>45</v>
      </c>
      <c r="J27" s="7" t="s">
        <v>46</v>
      </c>
      <c r="K27" s="7" t="s">
        <v>47</v>
      </c>
      <c r="L27" s="7" t="s">
        <v>48</v>
      </c>
      <c r="M27" s="7" t="s">
        <v>49</v>
      </c>
      <c r="N27" s="7" t="s">
        <v>50</v>
      </c>
      <c r="O27" s="7" t="s">
        <v>51</v>
      </c>
      <c r="P27" s="7" t="s">
        <v>52</v>
      </c>
      <c r="Q27" s="7" t="s">
        <v>53</v>
      </c>
      <c r="R27" s="7" t="s">
        <v>54</v>
      </c>
      <c r="S27" s="7" t="s">
        <v>55</v>
      </c>
      <c r="T27" s="7" t="s">
        <v>56</v>
      </c>
    </row>
    <row r="28" spans="1:20">
      <c r="A28" t="s">
        <v>57</v>
      </c>
      <c r="B28" t="s">
        <v>58</v>
      </c>
      <c r="C28" t="s">
        <v>59</v>
      </c>
      <c r="D28" s="4">
        <v>2500</v>
      </c>
      <c r="E28" s="4">
        <v>80</v>
      </c>
      <c r="F28" t="s">
        <v>60</v>
      </c>
      <c r="G28" s="4">
        <v>2</v>
      </c>
      <c r="H28" s="4">
        <v>6</v>
      </c>
      <c r="I28" s="4">
        <v>6</v>
      </c>
      <c r="N28" s="4">
        <v>2800.0</v>
      </c>
      <c r="O28" s="4">
        <v>200</v>
      </c>
      <c r="P28" s="4">
        <v>15</v>
      </c>
      <c r="Q28" s="4">
        <v>5</v>
      </c>
      <c r="R28" s="4">
        <v>10</v>
      </c>
      <c r="S28">
        <v>25.4</v>
      </c>
      <c r="T28" t="s">
        <v>61</v>
      </c>
    </row>
    <row r="29" spans="1:20">
      <c r="A29" t="s">
        <v>62</v>
      </c>
      <c r="B29" t="s">
        <v>63</v>
      </c>
      <c r="C29" t="s">
        <v>59</v>
      </c>
      <c r="D29" s="4">
        <v>150</v>
      </c>
      <c r="E29" s="4">
        <v>100</v>
      </c>
      <c r="F29" t="s">
        <v>60</v>
      </c>
      <c r="G29" s="4">
        <v>8</v>
      </c>
      <c r="H29" s="4">
        <v>32</v>
      </c>
      <c r="I29" s="4">
        <v>2</v>
      </c>
      <c r="N29" s="4">
        <v>3000</v>
      </c>
      <c r="O29" s="4">
        <v>5000</v>
      </c>
      <c r="P29" s="4">
        <v>25</v>
      </c>
      <c r="Q29" s="4">
        <v>10</v>
      </c>
      <c r="R29" s="4">
        <v>20</v>
      </c>
      <c r="S29">
        <v>25.4</v>
      </c>
      <c r="T29" t="s">
        <v>61</v>
      </c>
    </row>
    <row r="30" spans="1:20">
      <c r="A30" t="s">
        <v>64</v>
      </c>
      <c r="B30" t="s">
        <v>65</v>
      </c>
      <c r="C30" t="s">
        <v>59</v>
      </c>
      <c r="D30" s="4">
        <v>400</v>
      </c>
      <c r="E30" s="4">
        <v>90</v>
      </c>
      <c r="F30" t="s">
        <v>60</v>
      </c>
      <c r="G30" s="4">
        <v>4</v>
      </c>
      <c r="H30" s="4">
        <v>8</v>
      </c>
      <c r="I30" s="4">
        <v>4</v>
      </c>
      <c r="N30" s="4">
        <v>2800.0</v>
      </c>
      <c r="O30" s="4">
        <v>1000</v>
      </c>
      <c r="P30" s="4">
        <v>25</v>
      </c>
      <c r="Q30" s="4">
        <v>10</v>
      </c>
      <c r="R30" s="4">
        <v>20</v>
      </c>
      <c r="S30">
        <v>25.4</v>
      </c>
      <c r="T30" t="s">
        <v>61</v>
      </c>
    </row>
    <row r="31" spans="1:20">
      <c r="A31" s="1" t="s">
        <v>66</v>
      </c>
      <c r="B31" s="1"/>
      <c r="C31" s="1"/>
      <c r="D31" s="1">
        <f>SUM(D28:D30)</f>
        <v>3050</v>
      </c>
    </row>
    <row r="33" spans="1:20">
      <c r="A33" s="9" t="s">
        <v>67</v>
      </c>
    </row>
  </sheetData>
  <dataValidations count="2">
    <dataValidation type="decimal" errorStyle="stop" operator="between" allowBlank="0" showDropDown="1" showInputMessage="0" showErrorMessage="1" errorTitle="Out of range" error="Enter a value between 1 and 1000000." sqref="D28:D30">
      <formula1>1</formula1>
      <formula2>1000000</formula2>
    </dataValidation>
    <dataValidation type="decimal" errorStyle="stop" operator="between" allowBlank="0" showDropDown="1" showInputMessage="0" showErrorMessage="1" errorTitle="Out of range" error="Enter a value between 1 and 100." sqref="E28:E30">
      <formula1>1</formula1>
      <formula2>100</formula2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0" workbookViewId="0" showGridLines="true" showRowColHeaders="1">
      <selection activeCell="B56" sqref="B56"/>
    </sheetView>
  </sheetViews>
  <sheetFormatPr defaultRowHeight="14.4" outlineLevelRow="0" outlineLevelCol="0"/>
  <cols>
    <col min="1" max="1" width="42" customWidth="true" style="0"/>
    <col min="2" max="2" width="90" customWidth="true" style="0"/>
    <col min="3" max="3" width="14" customWidth="true" style="0"/>
    <col min="4" max="4" width="50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2" t="s">
        <v>68</v>
      </c>
    </row>
    <row r="2" spans="1:9">
      <c r="A2" s="3" t="s">
        <v>1</v>
      </c>
    </row>
    <row r="4" spans="1:9">
      <c r="A4" s="7" t="s">
        <v>69</v>
      </c>
      <c r="B4" s="7" t="s">
        <v>70</v>
      </c>
      <c r="C4" s="7" t="s">
        <v>71</v>
      </c>
      <c r="D4" s="7" t="s">
        <v>72</v>
      </c>
    </row>
    <row r="5" spans="1:9">
      <c r="A5" t="s">
        <v>40</v>
      </c>
      <c r="B5" s="10">
        <f>SUM(Compute!B5:B7)</f>
        <v>3050</v>
      </c>
      <c r="C5" t="s">
        <v>73</v>
      </c>
      <c r="D5" t="s">
        <v>74</v>
      </c>
    </row>
    <row r="6" spans="1:9">
      <c r="A6" t="s">
        <v>75</v>
      </c>
      <c r="B6" s="10">
        <f>SUM(Compute!C5:C7)</f>
        <v>2510</v>
      </c>
      <c r="C6" t="s">
        <v>76</v>
      </c>
      <c r="D6" t="s">
        <v>74</v>
      </c>
    </row>
    <row r="7" spans="1:9">
      <c r="A7" t="s">
        <v>77</v>
      </c>
      <c r="B7" s="12">
        <v>3050</v>
      </c>
      <c r="C7" t="s">
        <v>78</v>
      </c>
      <c r="D7" t="s">
        <v>79</v>
      </c>
    </row>
    <row r="8" spans="1:9">
      <c r="A8" t="s">
        <v>80</v>
      </c>
      <c r="B8" s="12">
        <v>0</v>
      </c>
      <c r="C8" t="s">
        <v>81</v>
      </c>
      <c r="D8" t="s">
        <v>79</v>
      </c>
    </row>
    <row r="9" spans="1:9">
      <c r="A9" t="s">
        <v>82</v>
      </c>
      <c r="B9" s="12">
        <v>35</v>
      </c>
      <c r="C9" t="s">
        <v>22</v>
      </c>
      <c r="D9" t="s">
        <v>79</v>
      </c>
    </row>
    <row r="10" spans="1:9">
      <c r="A10" t="s">
        <v>83</v>
      </c>
      <c r="B10" s="12">
        <v>3</v>
      </c>
      <c r="C10" t="s">
        <v>84</v>
      </c>
      <c r="D10" t="s">
        <v>79</v>
      </c>
    </row>
    <row r="11" spans="1:9">
      <c r="A11" t="s">
        <v>85</v>
      </c>
      <c r="B11" s="12">
        <v>2176</v>
      </c>
      <c r="C11" t="s">
        <v>86</v>
      </c>
      <c r="D11" t="s">
        <v>79</v>
      </c>
    </row>
    <row r="12" spans="1:9">
      <c r="A12" t="s">
        <v>87</v>
      </c>
      <c r="B12" s="13">
        <v>3.6</v>
      </c>
      <c r="C12" t="s">
        <v>88</v>
      </c>
      <c r="D12" t="s">
        <v>79</v>
      </c>
    </row>
    <row r="13" spans="1:9">
      <c r="A13" t="s">
        <v>89</v>
      </c>
      <c r="B13" s="12">
        <v>40448</v>
      </c>
      <c r="C13" t="s">
        <v>90</v>
      </c>
      <c r="D13" t="s">
        <v>79</v>
      </c>
    </row>
    <row r="14" spans="1:9">
      <c r="A14" t="s">
        <v>91</v>
      </c>
      <c r="B14" s="12">
        <v>23671</v>
      </c>
      <c r="C14" t="s">
        <v>90</v>
      </c>
      <c r="D14" t="s">
        <v>79</v>
      </c>
    </row>
    <row r="15" spans="1:9">
      <c r="A15" t="s">
        <v>92</v>
      </c>
      <c r="B15" s="13">
        <v>1451.11</v>
      </c>
      <c r="C15" t="s">
        <v>93</v>
      </c>
      <c r="D15" t="s">
        <v>79</v>
      </c>
    </row>
    <row r="16" spans="1:9">
      <c r="A16" t="s">
        <v>94</v>
      </c>
      <c r="B16" s="13">
        <v>648.69</v>
      </c>
      <c r="C16" t="s">
        <v>93</v>
      </c>
      <c r="D16" t="s">
        <v>79</v>
      </c>
    </row>
    <row r="17" spans="1:9">
      <c r="A17" t="s">
        <v>95</v>
      </c>
      <c r="B17" s="12">
        <v>44500</v>
      </c>
      <c r="C17" t="s">
        <v>96</v>
      </c>
      <c r="D17" t="s">
        <v>79</v>
      </c>
    </row>
    <row r="18" spans="1:9">
      <c r="A18" t="s">
        <v>97</v>
      </c>
      <c r="B18" s="13">
        <v>1887.5</v>
      </c>
      <c r="C18" t="s">
        <v>98</v>
      </c>
      <c r="D18" t="s">
        <v>79</v>
      </c>
    </row>
    <row r="19" spans="1:9">
      <c r="A19" t="s">
        <v>99</v>
      </c>
      <c r="B19" s="13">
        <v>377.5</v>
      </c>
      <c r="C19" t="s">
        <v>98</v>
      </c>
      <c r="D19" t="s">
        <v>79</v>
      </c>
    </row>
    <row r="20" spans="1:9">
      <c r="A20" t="s">
        <v>100</v>
      </c>
      <c r="B20" s="12">
        <v>4</v>
      </c>
      <c r="C20" t="s">
        <v>101</v>
      </c>
      <c r="D20" t="s">
        <v>79</v>
      </c>
    </row>
    <row r="21" spans="1:9">
      <c r="A21" t="s">
        <v>102</v>
      </c>
      <c r="B21" s="12">
        <v>2</v>
      </c>
      <c r="C21" t="s">
        <v>103</v>
      </c>
      <c r="D21" t="s">
        <v>79</v>
      </c>
    </row>
    <row r="22" spans="1:9">
      <c r="A22" t="s">
        <v>104</v>
      </c>
      <c r="B22" s="12">
        <v>2</v>
      </c>
      <c r="C22" t="s">
        <v>105</v>
      </c>
      <c r="D22" t="s">
        <v>79</v>
      </c>
    </row>
    <row r="23" spans="1:9">
      <c r="A23" t="s">
        <v>106</v>
      </c>
      <c r="B23" s="12">
        <v>25</v>
      </c>
      <c r="C23" t="s">
        <v>107</v>
      </c>
      <c r="D23" t="s">
        <v>79</v>
      </c>
    </row>
    <row r="24" spans="1:9">
      <c r="A24" t="s">
        <v>108</v>
      </c>
      <c r="B24" s="13">
        <v>93.8</v>
      </c>
      <c r="C24" t="s">
        <v>24</v>
      </c>
      <c r="D24" t="s">
        <v>79</v>
      </c>
    </row>
    <row r="25" spans="1:9">
      <c r="A25" t="s">
        <v>109</v>
      </c>
      <c r="B25" s="13">
        <v>95.6</v>
      </c>
      <c r="C25" t="s">
        <v>24</v>
      </c>
      <c r="D25" t="s">
        <v>79</v>
      </c>
    </row>
    <row r="27" spans="1:9">
      <c r="A27" s="6" t="s">
        <v>110</v>
      </c>
    </row>
    <row r="28" spans="1:9">
      <c r="A28" s="7" t="s">
        <v>111</v>
      </c>
      <c r="B28" s="7" t="s">
        <v>40</v>
      </c>
      <c r="C28" s="7" t="s">
        <v>112</v>
      </c>
      <c r="D28" s="7" t="s">
        <v>113</v>
      </c>
      <c r="E28" s="7" t="s">
        <v>114</v>
      </c>
      <c r="F28" s="7" t="s">
        <v>115</v>
      </c>
      <c r="G28" s="7" t="s">
        <v>116</v>
      </c>
      <c r="H28" s="7" t="s">
        <v>117</v>
      </c>
      <c r="I28" s="7" t="s">
        <v>118</v>
      </c>
    </row>
    <row r="29" spans="1:9">
      <c r="A29" t="s">
        <v>119</v>
      </c>
      <c r="B29">
        <v>3050</v>
      </c>
      <c r="C29">
        <v>2510</v>
      </c>
      <c r="D29">
        <v>33</v>
      </c>
      <c r="E29">
        <v>2048</v>
      </c>
      <c r="F29">
        <v>37888</v>
      </c>
      <c r="G29">
        <v>648.69</v>
      </c>
      <c r="H29">
        <v>93.8</v>
      </c>
      <c r="I29">
        <v>95.6</v>
      </c>
    </row>
    <row r="30" spans="1:9">
      <c r="A30" t="s">
        <v>120</v>
      </c>
      <c r="B30">
        <v>3050</v>
      </c>
      <c r="C30">
        <v>2510</v>
      </c>
      <c r="D30">
        <v>35</v>
      </c>
      <c r="E30">
        <v>2176</v>
      </c>
      <c r="F30">
        <v>40448</v>
      </c>
      <c r="G30">
        <v>648.69</v>
      </c>
      <c r="H30">
        <v>87.6</v>
      </c>
      <c r="I30">
        <v>91.2</v>
      </c>
    </row>
    <row r="31" spans="1:9">
      <c r="A31" t="s">
        <v>121</v>
      </c>
      <c r="B31">
        <v>3050</v>
      </c>
      <c r="C31">
        <v>2510</v>
      </c>
      <c r="D31">
        <v>43</v>
      </c>
      <c r="E31">
        <v>2688</v>
      </c>
      <c r="F31">
        <v>50176</v>
      </c>
      <c r="G31">
        <v>648.69</v>
      </c>
      <c r="H31">
        <v>95.2</v>
      </c>
      <c r="I31">
        <v>78.5</v>
      </c>
    </row>
    <row r="32" spans="1:9">
      <c r="A32" t="s">
        <v>122</v>
      </c>
      <c r="B32">
        <v>3050</v>
      </c>
      <c r="C32">
        <v>2510</v>
      </c>
      <c r="D32">
        <v>35</v>
      </c>
      <c r="E32">
        <v>2176</v>
      </c>
      <c r="F32">
        <v>40448</v>
      </c>
      <c r="G32">
        <v>648.69</v>
      </c>
      <c r="H32">
        <v>93.8</v>
      </c>
      <c r="I32">
        <v>95.6</v>
      </c>
    </row>
    <row r="33" spans="1:9">
      <c r="A33" t="s">
        <v>123</v>
      </c>
      <c r="B33">
        <v>4483</v>
      </c>
      <c r="C33">
        <v>3691</v>
      </c>
      <c r="D33">
        <v>48</v>
      </c>
      <c r="E33">
        <v>3008</v>
      </c>
      <c r="F33">
        <v>55808</v>
      </c>
      <c r="G33">
        <v>951.6</v>
      </c>
      <c r="H33">
        <v>92.1</v>
      </c>
      <c r="I33">
        <v>95.2</v>
      </c>
    </row>
    <row r="35" spans="1:9">
      <c r="A35" s="6" t="s">
        <v>124</v>
      </c>
    </row>
    <row r="36" spans="1:9">
      <c r="A36" s="7" t="s">
        <v>125</v>
      </c>
      <c r="B36" s="7" t="s">
        <v>126</v>
      </c>
      <c r="C36" s="7" t="s">
        <v>127</v>
      </c>
      <c r="D36" s="7" t="s">
        <v>72</v>
      </c>
    </row>
    <row r="37" spans="1:9">
      <c r="A37" s="14" t="s">
        <v>128</v>
      </c>
      <c r="B37" s="15" t="s">
        <v>129</v>
      </c>
      <c r="C37" t="s">
        <v>57</v>
      </c>
      <c r="D37" t="s">
        <v>130</v>
      </c>
    </row>
    <row r="38" spans="1:9">
      <c r="A38" s="14" t="s">
        <v>128</v>
      </c>
      <c r="B38" s="15" t="s">
        <v>131</v>
      </c>
      <c r="C38" t="s">
        <v>62</v>
      </c>
      <c r="D38" t="s">
        <v>130</v>
      </c>
    </row>
    <row r="39" spans="1:9">
      <c r="A39" s="14" t="s">
        <v>128</v>
      </c>
      <c r="B39" s="15" t="s">
        <v>132</v>
      </c>
      <c r="C39" t="s">
        <v>64</v>
      </c>
      <c r="D39" t="s">
        <v>130</v>
      </c>
    </row>
    <row r="40" spans="1:9">
      <c r="A40" s="14" t="s">
        <v>128</v>
      </c>
      <c r="B40" s="15" t="s">
        <v>133</v>
      </c>
      <c r="C40" t="s">
        <v>57</v>
      </c>
    </row>
    <row r="41" spans="1:9">
      <c r="A41" s="14" t="s">
        <v>128</v>
      </c>
      <c r="B41" s="15" t="s">
        <v>134</v>
      </c>
      <c r="C41" t="s">
        <v>62</v>
      </c>
    </row>
    <row r="42" spans="1:9">
      <c r="A42" s="14" t="s">
        <v>128</v>
      </c>
      <c r="B42" s="15" t="s">
        <v>135</v>
      </c>
      <c r="C42" t="s">
        <v>64</v>
      </c>
    </row>
    <row r="43" spans="1:9">
      <c r="A43" s="14" t="s">
        <v>128</v>
      </c>
      <c r="B43" s="15" t="s">
        <v>136</v>
      </c>
      <c r="C43" t="s">
        <v>57</v>
      </c>
      <c r="D43" t="s">
        <v>137</v>
      </c>
    </row>
    <row r="44" spans="1:9">
      <c r="A44" s="14" t="s">
        <v>128</v>
      </c>
      <c r="B44" s="15" t="s">
        <v>138</v>
      </c>
      <c r="C44" t="s">
        <v>62</v>
      </c>
      <c r="D44" t="s">
        <v>137</v>
      </c>
    </row>
    <row r="45" spans="1:9">
      <c r="A45" s="14" t="s">
        <v>128</v>
      </c>
      <c r="B45" s="15" t="s">
        <v>139</v>
      </c>
      <c r="C45" t="s">
        <v>64</v>
      </c>
      <c r="D45" t="s">
        <v>137</v>
      </c>
    </row>
    <row r="46" spans="1:9">
      <c r="A46" s="16" t="s">
        <v>140</v>
      </c>
      <c r="B46" s="15" t="s">
        <v>141</v>
      </c>
      <c r="D46" t="s">
        <v>142</v>
      </c>
    </row>
    <row r="47" spans="1:9">
      <c r="A47" s="16" t="s">
        <v>140</v>
      </c>
      <c r="B47" s="15" t="s">
        <v>143</v>
      </c>
    </row>
    <row r="48" spans="1:9">
      <c r="A48" s="16" t="s">
        <v>140</v>
      </c>
      <c r="B48" s="15" t="s">
        <v>144</v>
      </c>
      <c r="C48" t="s">
        <v>62</v>
      </c>
      <c r="D48" t="s">
        <v>145</v>
      </c>
    </row>
    <row r="49" spans="1:9">
      <c r="A49" s="16" t="s">
        <v>140</v>
      </c>
      <c r="B49" s="15" t="s">
        <v>146</v>
      </c>
      <c r="C49" t="s">
        <v>57</v>
      </c>
      <c r="D49" t="s">
        <v>147</v>
      </c>
    </row>
    <row r="50" spans="1:9">
      <c r="A50" s="16" t="s">
        <v>140</v>
      </c>
      <c r="B50" s="15" t="s">
        <v>148</v>
      </c>
      <c r="C50" t="s">
        <v>62</v>
      </c>
      <c r="D50" t="s">
        <v>147</v>
      </c>
    </row>
    <row r="51" spans="1:9">
      <c r="A51" s="16" t="s">
        <v>140</v>
      </c>
      <c r="B51" s="15" t="s">
        <v>149</v>
      </c>
      <c r="C51" t="s">
        <v>64</v>
      </c>
      <c r="D51" t="s">
        <v>147</v>
      </c>
    </row>
    <row r="52" spans="1:9">
      <c r="A52" s="16" t="s">
        <v>140</v>
      </c>
      <c r="B52" s="15" t="s">
        <v>150</v>
      </c>
      <c r="D52" t="s">
        <v>151</v>
      </c>
    </row>
    <row r="53" spans="1:9">
      <c r="A53" s="17" t="s">
        <v>152</v>
      </c>
      <c r="B53" s="15" t="s">
        <v>153</v>
      </c>
    </row>
    <row r="54" spans="1:9">
      <c r="A54" s="17" t="s">
        <v>152</v>
      </c>
      <c r="B54" s="15" t="s">
        <v>154</v>
      </c>
      <c r="D54" t="s">
        <v>155</v>
      </c>
    </row>
    <row r="55" spans="1:9">
      <c r="A55" s="17" t="s">
        <v>152</v>
      </c>
      <c r="B55" s="15" t="s">
        <v>156</v>
      </c>
      <c r="D55" t="s">
        <v>157</v>
      </c>
    </row>
    <row r="56" spans="1:9">
      <c r="A56" s="17" t="s">
        <v>152</v>
      </c>
      <c r="B56" s="15" t="s">
        <v>158</v>
      </c>
      <c r="D56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0" workbookViewId="0" showGridLines="true" showRowColHeaders="1">
      <pane xSplit="1" ySplit="4" activePane="bottomRight" state="frozen" topLeftCell="B5"/>
      <selection pane="bottomRight" activeCell="A17" sqref="A17"/>
    </sheetView>
  </sheetViews>
  <sheetFormatPr defaultRowHeight="14.4" outlineLevelRow="0" outlineLevelCol="0"/>
  <cols>
    <col min="1" max="1" width="30" customWidth="true" style="0"/>
    <col min="2" max="2" width="12" customWidth="true" style="0"/>
    <col min="3" max="3" width="12" customWidth="true" style="0"/>
    <col min="4" max="4" width="14" customWidth="true" style="0"/>
    <col min="5" max="5" width="14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0" customWidth="true" style="0"/>
    <col min="13" max="13" width="10" customWidth="true" style="0"/>
    <col min="14" max="14" width="8" customWidth="true" style="0"/>
    <col min="15" max="15" width="12" customWidth="true" style="0"/>
    <col min="16" max="16" width="12" customWidth="true" style="0"/>
    <col min="17" max="17" width="12" customWidth="true" style="0"/>
    <col min="18" max="18" width="16" customWidth="true" style="0"/>
  </cols>
  <sheetData>
    <row r="1" spans="1:18">
      <c r="A1" s="2" t="s">
        <v>160</v>
      </c>
    </row>
    <row r="2" spans="1:18">
      <c r="A2" s="3" t="s">
        <v>1</v>
      </c>
    </row>
    <row r="4" spans="1:18">
      <c r="A4" s="7" t="s">
        <v>38</v>
      </c>
      <c r="B4" s="7" t="s">
        <v>40</v>
      </c>
      <c r="C4" s="7" t="s">
        <v>161</v>
      </c>
      <c r="D4" s="7" t="s">
        <v>162</v>
      </c>
      <c r="E4" s="7" t="s">
        <v>163</v>
      </c>
      <c r="F4" s="7" t="s">
        <v>164</v>
      </c>
      <c r="G4" s="7" t="s">
        <v>165</v>
      </c>
      <c r="H4" s="7" t="s">
        <v>166</v>
      </c>
      <c r="I4" s="7" t="s">
        <v>167</v>
      </c>
      <c r="J4" s="7" t="s">
        <v>168</v>
      </c>
    </row>
    <row r="5" spans="1:18">
      <c r="A5" t="s">
        <v>58</v>
      </c>
      <c r="B5">
        <f>'Project Inputs'!D28</f>
        <v>2500</v>
      </c>
      <c r="C5">
        <f>ROUNDUP('Project Inputs'!D28*'Project Inputs'!E28/100,0)</f>
        <v>2000</v>
      </c>
      <c r="D5">
        <f>B5</f>
        <v>2500</v>
      </c>
      <c r="E5">
        <f>ROUNDUP(D5*in_powered_on/100,0)</f>
        <v>2500</v>
      </c>
      <c r="F5">
        <f>E5*'Project Inputs'!G28</f>
        <v>5000</v>
      </c>
      <c r="G5">
        <f>'Project Inputs'!I28</f>
        <v>6</v>
      </c>
      <c r="H5">
        <f>ROUND(MAX(F5/G5,IF(N('Project Inputs'!M28)&gt;0,C5*'Project Inputs'!M28/('Project Inputs'!N28*in_cpu_target/100),0)),2)</f>
        <v>833.33</v>
      </c>
      <c r="I5" s="11">
        <v>833.33</v>
      </c>
      <c r="J5" t="str">
        <f>IF(ABS(H5-I5)&lt;0.02,"OK","Differs from saved")</f>
        <v>OK</v>
      </c>
    </row>
    <row r="6" spans="1:18">
      <c r="A6" t="s">
        <v>63</v>
      </c>
      <c r="B6">
        <f>'Project Inputs'!D29</f>
        <v>150</v>
      </c>
      <c r="C6">
        <f>ROUNDUP('Project Inputs'!D29*'Project Inputs'!E29/100,0)</f>
        <v>150</v>
      </c>
      <c r="D6">
        <f>B6</f>
        <v>150</v>
      </c>
      <c r="E6">
        <f>ROUNDUP(D6*in_powered_on/100,0)</f>
        <v>150</v>
      </c>
      <c r="F6">
        <f>E6*'Project Inputs'!G29</f>
        <v>1200</v>
      </c>
      <c r="G6">
        <f>'Project Inputs'!I29</f>
        <v>2</v>
      </c>
      <c r="H6">
        <f>ROUND(MAX(F6/G6,IF(N('Project Inputs'!M29)&gt;0,C6*'Project Inputs'!M29/('Project Inputs'!N29*in_cpu_target/100),0)),2)</f>
        <v>600</v>
      </c>
      <c r="I6" s="11">
        <v>600</v>
      </c>
      <c r="J6" t="str">
        <f>IF(ABS(H6-I6)&lt;0.02,"OK","Differs from saved")</f>
        <v>OK</v>
      </c>
    </row>
    <row r="7" spans="1:18">
      <c r="A7" t="s">
        <v>65</v>
      </c>
      <c r="B7">
        <f>'Project Inputs'!D30</f>
        <v>400</v>
      </c>
      <c r="C7">
        <f>ROUNDUP('Project Inputs'!D30*'Project Inputs'!E30/100,0)</f>
        <v>360</v>
      </c>
      <c r="D7">
        <f>B7</f>
        <v>400</v>
      </c>
      <c r="E7">
        <f>ROUNDUP(D7*in_powered_on/100,0)</f>
        <v>400</v>
      </c>
      <c r="F7">
        <f>E7*'Project Inputs'!G30</f>
        <v>1600</v>
      </c>
      <c r="G7">
        <f>'Project Inputs'!I30</f>
        <v>4</v>
      </c>
      <c r="H7">
        <f>ROUND(MAX(F7/G7,IF(N('Project Inputs'!M30)&gt;0,C7*'Project Inputs'!M30/('Project Inputs'!N30*in_cpu_target/100),0)),2)</f>
        <v>400</v>
      </c>
      <c r="I7" s="11">
        <v>400</v>
      </c>
      <c r="J7" t="str">
        <f>IF(ABS(H7-I7)&lt;0.02,"OK","Differs from saved")</f>
        <v>OK</v>
      </c>
    </row>
    <row r="8" spans="1:18">
      <c r="A8" s="1" t="s">
        <v>66</v>
      </c>
      <c r="B8" s="1">
        <f>SUM(B5:B7)</f>
        <v>3050</v>
      </c>
      <c r="C8" s="1">
        <f>SUM(C5:C7)</f>
        <v>2510</v>
      </c>
      <c r="D8" s="1">
        <f>SUM(D5:D7)</f>
        <v>3050</v>
      </c>
      <c r="E8" s="1">
        <f>SUM(E5:E7)</f>
        <v>3050</v>
      </c>
      <c r="F8" s="1">
        <f>SUM(F5:F7)</f>
        <v>7800</v>
      </c>
      <c r="G8" s="1"/>
      <c r="H8" s="1">
        <f>SUM(H5:H7)</f>
        <v>1833.33</v>
      </c>
      <c r="I8" s="1">
        <f>SUM(I5:I7)</f>
        <v>1833.33</v>
      </c>
      <c r="J8" s="1"/>
    </row>
    <row r="11" spans="1:18">
      <c r="A11" s="6" t="s">
        <v>83</v>
      </c>
    </row>
    <row r="12" spans="1:18">
      <c r="A12" s="7" t="s">
        <v>169</v>
      </c>
      <c r="B12" s="7" t="s">
        <v>170</v>
      </c>
      <c r="C12" s="7" t="s">
        <v>171</v>
      </c>
      <c r="D12" s="7" t="s">
        <v>172</v>
      </c>
      <c r="E12" s="7" t="s">
        <v>173</v>
      </c>
      <c r="F12" s="7" t="s">
        <v>174</v>
      </c>
      <c r="G12" s="7" t="s">
        <v>175</v>
      </c>
      <c r="H12" s="7" t="s">
        <v>176</v>
      </c>
      <c r="I12" s="7" t="s">
        <v>177</v>
      </c>
      <c r="J12" s="7" t="s">
        <v>178</v>
      </c>
      <c r="K12" s="7" t="s">
        <v>179</v>
      </c>
      <c r="L12" s="7" t="s">
        <v>180</v>
      </c>
      <c r="M12" s="7" t="s">
        <v>83</v>
      </c>
      <c r="N12" s="7" t="s">
        <v>181</v>
      </c>
      <c r="O12" s="7" t="s">
        <v>182</v>
      </c>
      <c r="P12" s="7" t="s">
        <v>183</v>
      </c>
      <c r="Q12" s="7" t="s">
        <v>184</v>
      </c>
      <c r="R12" s="7" t="s">
        <v>168</v>
      </c>
    </row>
    <row r="13" spans="1:18">
      <c r="A13" t="s">
        <v>185</v>
      </c>
      <c r="B13">
        <v>1233.33</v>
      </c>
      <c r="C13" s="4">
        <v>2</v>
      </c>
      <c r="D13" s="4">
        <v>32</v>
      </c>
      <c r="E13" s="4">
        <v>0</v>
      </c>
      <c r="F13">
        <f>C13*D13-E13</f>
        <v>64</v>
      </c>
      <c r="G13">
        <f>ROUNDUP(B13/F13,0)</f>
        <v>20</v>
      </c>
      <c r="H13" s="11">
        <v>21</v>
      </c>
      <c r="I13" s="11">
        <v>0</v>
      </c>
      <c r="J13" s="11">
        <v>0</v>
      </c>
      <c r="K13" s="11">
        <v>6</v>
      </c>
      <c r="L13">
        <f>MAX(1,G13,H13,I13,J13,K13)</f>
        <v>21</v>
      </c>
      <c r="M13" s="11">
        <v>1</v>
      </c>
      <c r="N13">
        <f>in_ftt</f>
        <v>1</v>
      </c>
      <c r="O13">
        <v>2</v>
      </c>
      <c r="P13">
        <f>M13*ROUNDUP(MAX(L13+M13*N13,M13*O13)/M13,0)</f>
        <v>22</v>
      </c>
      <c r="Q13" s="11">
        <v>22</v>
      </c>
      <c r="R13" t="str">
        <f>IF(P13=Q13,"OK","Differs from saved")</f>
        <v>OK</v>
      </c>
    </row>
    <row r="14" spans="1:18">
      <c r="A14" t="s">
        <v>186</v>
      </c>
      <c r="B14">
        <v>600</v>
      </c>
      <c r="C14" s="4">
        <v>2</v>
      </c>
      <c r="D14" s="4">
        <v>32</v>
      </c>
      <c r="E14" s="4">
        <v>0</v>
      </c>
      <c r="F14">
        <f>C14*D14-E14</f>
        <v>64</v>
      </c>
      <c r="G14">
        <f>ROUNDUP(B14/F14,0)</f>
        <v>10</v>
      </c>
      <c r="H14" s="11">
        <v>4</v>
      </c>
      <c r="I14" s="11">
        <v>0</v>
      </c>
      <c r="J14" s="11">
        <v>9</v>
      </c>
      <c r="K14" s="11">
        <v>1</v>
      </c>
      <c r="L14">
        <f>MAX(1,G14,H14,I14,J14,K14)</f>
        <v>10</v>
      </c>
      <c r="M14" s="11">
        <v>1</v>
      </c>
      <c r="N14">
        <f>in_ftt</f>
        <v>1</v>
      </c>
      <c r="O14">
        <v>2</v>
      </c>
      <c r="P14">
        <f>M14*ROUNDUP(MAX(L14+M14*N14,M14*O14)/M14,0)</f>
        <v>11</v>
      </c>
      <c r="Q14" s="11">
        <v>11</v>
      </c>
      <c r="R14" t="str">
        <f>IF(P14=Q14,"OK","Differs from saved")</f>
        <v>OK</v>
      </c>
    </row>
    <row r="15" spans="1:18">
      <c r="A15" t="s">
        <v>187</v>
      </c>
      <c r="B15">
        <v>22</v>
      </c>
      <c r="C15" s="4">
        <v>2</v>
      </c>
      <c r="D15" s="4">
        <v>16</v>
      </c>
      <c r="E15" s="4">
        <v>0</v>
      </c>
      <c r="F15">
        <f>C15*D15-E15</f>
        <v>32</v>
      </c>
      <c r="G15">
        <f>ROUNDUP(B15/F15,0)</f>
        <v>1</v>
      </c>
      <c r="H15" s="11">
        <v>1</v>
      </c>
      <c r="I15" s="11">
        <v>0</v>
      </c>
      <c r="J15" s="11">
        <v>0</v>
      </c>
      <c r="K15" s="11">
        <v>1</v>
      </c>
      <c r="L15">
        <f>MAX(1,G15,H15,I15,J15,K15)</f>
        <v>1</v>
      </c>
      <c r="M15" s="11">
        <v>1</v>
      </c>
      <c r="N15">
        <f>in_ftt</f>
        <v>1</v>
      </c>
      <c r="O15">
        <v>2</v>
      </c>
      <c r="P15">
        <f>M15*ROUNDUP(MAX(L15+M15*N15,M15*O15)/M15,0)</f>
        <v>2</v>
      </c>
      <c r="Q15" s="11">
        <v>2</v>
      </c>
      <c r="R15" t="str">
        <f>IF(P15=Q15,"OK","Differs from saved")</f>
        <v>OK</v>
      </c>
    </row>
    <row r="17" spans="1:18">
      <c r="A17" s="9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0" workbookViewId="0" showGridLines="true" showRowColHeaders="1">
      <selection activeCell="H14" sqref="H14:I14"/>
    </sheetView>
  </sheetViews>
  <sheetFormatPr defaultRowHeight="14.4" outlineLevelRow="0" outlineLevelCol="0"/>
  <cols>
    <col min="1" max="1" width="30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8" customWidth="true" style="0"/>
  </cols>
  <sheetData>
    <row r="1" spans="1:9">
      <c r="A1" s="2" t="s">
        <v>189</v>
      </c>
    </row>
    <row r="2" spans="1:9">
      <c r="A2" s="3" t="s">
        <v>1</v>
      </c>
    </row>
    <row r="4" spans="1:9">
      <c r="A4" s="7" t="s">
        <v>38</v>
      </c>
      <c r="B4" s="7" t="s">
        <v>163</v>
      </c>
      <c r="C4" s="7" t="s">
        <v>190</v>
      </c>
      <c r="D4" s="7" t="s">
        <v>191</v>
      </c>
      <c r="E4" s="7" t="s">
        <v>192</v>
      </c>
      <c r="F4" s="7" t="s">
        <v>193</v>
      </c>
      <c r="G4" s="7" t="s">
        <v>194</v>
      </c>
      <c r="H4" s="7" t="s">
        <v>195</v>
      </c>
      <c r="I4" s="7" t="s">
        <v>168</v>
      </c>
    </row>
    <row r="5" spans="1:9">
      <c r="A5" t="s">
        <v>58</v>
      </c>
      <c r="B5">
        <f>Compute!E5</f>
        <v>2500</v>
      </c>
      <c r="C5">
        <f>'Project Inputs'!H28</f>
        <v>6</v>
      </c>
      <c r="D5">
        <f>'Project Inputs'!S28</f>
        <v>25.4</v>
      </c>
      <c r="E5">
        <f>in_vm_overhead</f>
        <v>200</v>
      </c>
      <c r="F5">
        <f>ROUND(C5+D5/1024+E5/1024,2)</f>
        <v>6.22</v>
      </c>
      <c r="G5">
        <f>ROUND(B5*F5,2)</f>
        <v>15550</v>
      </c>
      <c r="H5" s="11">
        <v>15550</v>
      </c>
      <c r="I5" t="str">
        <f>IF(ABS(G5-H5)&lt;0.05,"OK","Differs from saved")</f>
        <v>OK</v>
      </c>
    </row>
    <row r="6" spans="1:9">
      <c r="A6" t="s">
        <v>63</v>
      </c>
      <c r="B6">
        <f>Compute!E6</f>
        <v>150</v>
      </c>
      <c r="C6">
        <f>'Project Inputs'!H29</f>
        <v>32</v>
      </c>
      <c r="D6">
        <f>'Project Inputs'!S29</f>
        <v>25.4</v>
      </c>
      <c r="E6">
        <f>in_vm_overhead</f>
        <v>200</v>
      </c>
      <c r="F6">
        <f>ROUND(C6+D6/1024+E6/1024,2)</f>
        <v>32.22</v>
      </c>
      <c r="G6">
        <f>ROUND(B6*F6,2)</f>
        <v>4833</v>
      </c>
      <c r="H6" s="11">
        <v>4833</v>
      </c>
      <c r="I6" t="str">
        <f>IF(ABS(G6-H6)&lt;0.05,"OK","Differs from saved")</f>
        <v>OK</v>
      </c>
    </row>
    <row r="7" spans="1:9">
      <c r="A7" t="s">
        <v>65</v>
      </c>
      <c r="B7">
        <f>Compute!E7</f>
        <v>400</v>
      </c>
      <c r="C7">
        <f>'Project Inputs'!H30</f>
        <v>8</v>
      </c>
      <c r="D7">
        <f>'Project Inputs'!S30</f>
        <v>25.4</v>
      </c>
      <c r="E7">
        <f>in_vm_overhead</f>
        <v>200</v>
      </c>
      <c r="F7">
        <f>ROUND(C7+D7/1024+E7/1024,2)</f>
        <v>8.22</v>
      </c>
      <c r="G7">
        <f>ROUND(B7*F7,2)</f>
        <v>3288</v>
      </c>
      <c r="H7" s="11">
        <v>3288</v>
      </c>
      <c r="I7" t="str">
        <f>IF(ABS(G7-H7)&lt;0.05,"OK","Differs from saved")</f>
        <v>OK</v>
      </c>
    </row>
    <row r="8" spans="1:9">
      <c r="A8" s="1" t="s">
        <v>66</v>
      </c>
      <c r="B8" s="1">
        <f>SUM(B5:B7)</f>
        <v>3050</v>
      </c>
      <c r="C8" s="1"/>
      <c r="D8" s="1"/>
      <c r="E8" s="1"/>
      <c r="F8" s="1"/>
      <c r="G8" s="1">
        <f>SUM(G5:G7)</f>
        <v>23671</v>
      </c>
      <c r="H8" s="1">
        <f>SUM(H5:H7)</f>
        <v>23671</v>
      </c>
      <c r="I8" s="1"/>
    </row>
    <row r="11" spans="1:9">
      <c r="A11" s="7" t="s">
        <v>169</v>
      </c>
      <c r="B11" s="7" t="s">
        <v>196</v>
      </c>
      <c r="C11" s="7" t="s">
        <v>197</v>
      </c>
      <c r="D11" s="7" t="s">
        <v>198</v>
      </c>
      <c r="E11" s="7" t="s">
        <v>199</v>
      </c>
      <c r="F11" s="7" t="s">
        <v>200</v>
      </c>
      <c r="G11" s="7" t="s">
        <v>176</v>
      </c>
      <c r="H11" s="7" t="s">
        <v>201</v>
      </c>
      <c r="I11" s="7" t="s">
        <v>202</v>
      </c>
    </row>
    <row r="12" spans="1:9">
      <c r="A12" t="s">
        <v>185</v>
      </c>
      <c r="B12">
        <v>18838</v>
      </c>
      <c r="C12" s="4">
        <v>1024</v>
      </c>
      <c r="D12" s="4">
        <v>36</v>
      </c>
      <c r="E12" s="4">
        <v>95</v>
      </c>
      <c r="F12">
        <f>ROUND((C12-D12)*E12/100,2)</f>
        <v>938.6</v>
      </c>
      <c r="G12">
        <f>ROUNDUP(B12/F12,0)</f>
        <v>21</v>
      </c>
      <c r="H12" s="11">
        <v>91.2</v>
      </c>
      <c r="I12" s="11">
        <v>95.6</v>
      </c>
    </row>
    <row r="13" spans="1:9">
      <c r="A13" t="s">
        <v>186</v>
      </c>
      <c r="B13">
        <v>4833</v>
      </c>
      <c r="C13" s="4">
        <v>1536</v>
      </c>
      <c r="D13" s="4">
        <v>36</v>
      </c>
      <c r="E13" s="4">
        <v>95</v>
      </c>
      <c r="F13">
        <f>ROUND((C13-D13)*E13/100,2)</f>
        <v>1425</v>
      </c>
      <c r="G13">
        <f>ROUNDUP(B13/F13,0)</f>
        <v>4</v>
      </c>
      <c r="H13" s="11">
        <v>30.8</v>
      </c>
      <c r="I13" s="11">
        <v>33.9</v>
      </c>
    </row>
    <row r="14" spans="1:9">
      <c r="A14" t="s">
        <v>187</v>
      </c>
      <c r="B14">
        <v>122.15</v>
      </c>
      <c r="C14" s="4">
        <v>512</v>
      </c>
      <c r="D14" s="4">
        <v>4</v>
      </c>
      <c r="E14" s="4">
        <v>95</v>
      </c>
      <c r="F14">
        <f>ROUND((C14-D14)*E14/100,2)</f>
        <v>482.6</v>
      </c>
      <c r="G14">
        <f>ROUNDUP(B14/F14,0)</f>
        <v>1</v>
      </c>
      <c r="H14" s="11">
        <v>12.7</v>
      </c>
      <c r="I14" s="11">
        <v>25.3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B43" sqref="B43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  <col min="5" max="5" width="16" customWidth="true" style="0"/>
    <col min="6" max="6" width="20" customWidth="true" style="0"/>
    <col min="7" max="7" width="18" customWidth="true" style="0"/>
  </cols>
  <sheetData>
    <row r="1" spans="1:7">
      <c r="A1" s="2" t="s">
        <v>203</v>
      </c>
    </row>
    <row r="2" spans="1:7">
      <c r="A2" s="3" t="s">
        <v>1</v>
      </c>
    </row>
    <row r="4" spans="1:7">
      <c r="A4" s="7" t="s">
        <v>204</v>
      </c>
      <c r="B4" s="7" t="s">
        <v>205</v>
      </c>
      <c r="C4" s="7" t="s">
        <v>206</v>
      </c>
      <c r="D4" s="7" t="s">
        <v>207</v>
      </c>
      <c r="E4" s="7" t="s">
        <v>208</v>
      </c>
      <c r="F4" s="7" t="s">
        <v>209</v>
      </c>
    </row>
    <row r="5" spans="1:7">
      <c r="A5" t="s">
        <v>210</v>
      </c>
      <c r="B5" t="s">
        <v>211</v>
      </c>
      <c r="C5" t="s">
        <v>212</v>
      </c>
      <c r="D5" s="11">
        <v>287800</v>
      </c>
      <c r="E5">
        <f>ROUND(D5/1024,3)</f>
        <v>281.055</v>
      </c>
      <c r="F5" t="s">
        <v>6</v>
      </c>
    </row>
    <row r="6" spans="1:7">
      <c r="A6" t="s">
        <v>213</v>
      </c>
      <c r="B6" t="s">
        <v>211</v>
      </c>
      <c r="C6" t="s">
        <v>212</v>
      </c>
      <c r="D6" s="11">
        <v>200</v>
      </c>
      <c r="E6">
        <f>ROUND(D6/1024,3)</f>
        <v>0.195</v>
      </c>
      <c r="F6" t="s">
        <v>6</v>
      </c>
    </row>
    <row r="7" spans="1:7">
      <c r="A7" t="s">
        <v>214</v>
      </c>
      <c r="B7" t="s">
        <v>215</v>
      </c>
      <c r="C7" t="s">
        <v>216</v>
      </c>
      <c r="D7" s="11">
        <v>12500</v>
      </c>
      <c r="E7">
        <f>ROUND(D7/1024,3)</f>
        <v>12.207</v>
      </c>
      <c r="F7" t="s">
        <v>6</v>
      </c>
    </row>
    <row r="8" spans="1:7">
      <c r="A8" t="s">
        <v>217</v>
      </c>
      <c r="B8" t="s">
        <v>215</v>
      </c>
      <c r="C8" t="s">
        <v>216</v>
      </c>
      <c r="D8" s="11">
        <v>25000</v>
      </c>
      <c r="E8">
        <f>ROUND(D8/1024,3)</f>
        <v>24.414</v>
      </c>
      <c r="F8" t="s">
        <v>6</v>
      </c>
    </row>
    <row r="9" spans="1:7">
      <c r="A9" t="s">
        <v>218</v>
      </c>
      <c r="B9" t="s">
        <v>211</v>
      </c>
      <c r="C9" t="s">
        <v>219</v>
      </c>
      <c r="D9" s="11">
        <v>34518</v>
      </c>
      <c r="E9">
        <f>ROUND(D9/1024,3)</f>
        <v>33.709</v>
      </c>
      <c r="F9" t="s">
        <v>6</v>
      </c>
    </row>
    <row r="10" spans="1:7">
      <c r="A10" t="s">
        <v>220</v>
      </c>
      <c r="B10" t="s">
        <v>211</v>
      </c>
      <c r="C10" t="s">
        <v>219</v>
      </c>
      <c r="D10" s="11">
        <v>400</v>
      </c>
      <c r="E10">
        <f>ROUND(D10/1024,3)</f>
        <v>0.391</v>
      </c>
      <c r="F10" t="s">
        <v>6</v>
      </c>
    </row>
    <row r="11" spans="1:7">
      <c r="A11" t="s">
        <v>221</v>
      </c>
      <c r="B11" t="s">
        <v>215</v>
      </c>
      <c r="C11" t="s">
        <v>216</v>
      </c>
      <c r="D11" s="11">
        <v>1500</v>
      </c>
      <c r="E11">
        <f>ROUND(D11/1024,3)</f>
        <v>1.465</v>
      </c>
      <c r="F11" t="s">
        <v>6</v>
      </c>
    </row>
    <row r="12" spans="1:7">
      <c r="A12" t="s">
        <v>222</v>
      </c>
      <c r="B12" t="s">
        <v>215</v>
      </c>
      <c r="C12" t="s">
        <v>216</v>
      </c>
      <c r="D12" s="11">
        <v>3000</v>
      </c>
      <c r="E12">
        <f>ROUND(D12/1024,3)</f>
        <v>2.93</v>
      </c>
      <c r="F12" t="s">
        <v>6</v>
      </c>
    </row>
    <row r="13" spans="1:7">
      <c r="A13" t="s">
        <v>223</v>
      </c>
      <c r="B13" t="s">
        <v>211</v>
      </c>
      <c r="C13" t="s">
        <v>212</v>
      </c>
      <c r="D13" s="11">
        <v>46048</v>
      </c>
      <c r="E13">
        <f>ROUND(D13/1024,3)</f>
        <v>44.969</v>
      </c>
      <c r="F13" t="s">
        <v>6</v>
      </c>
    </row>
    <row r="14" spans="1:7">
      <c r="A14" t="s">
        <v>224</v>
      </c>
      <c r="B14" t="s">
        <v>211</v>
      </c>
      <c r="C14" t="s">
        <v>212</v>
      </c>
      <c r="D14" s="11">
        <v>200</v>
      </c>
      <c r="E14">
        <f>ROUND(D14/1024,3)</f>
        <v>0.195</v>
      </c>
      <c r="F14" t="s">
        <v>6</v>
      </c>
    </row>
    <row r="15" spans="1:7">
      <c r="A15" t="s">
        <v>225</v>
      </c>
      <c r="B15" t="s">
        <v>215</v>
      </c>
      <c r="C15" t="s">
        <v>216</v>
      </c>
      <c r="D15" s="11">
        <v>4000</v>
      </c>
      <c r="E15">
        <f>ROUND(D15/1024,3)</f>
        <v>3.906</v>
      </c>
      <c r="F15" t="s">
        <v>6</v>
      </c>
    </row>
    <row r="16" spans="1:7">
      <c r="A16" t="s">
        <v>226</v>
      </c>
      <c r="B16" t="s">
        <v>215</v>
      </c>
      <c r="C16" t="s">
        <v>216</v>
      </c>
      <c r="D16" s="11">
        <v>8000</v>
      </c>
      <c r="E16">
        <f>ROUND(D16/1024,3)</f>
        <v>7.813</v>
      </c>
      <c r="F16" t="s">
        <v>6</v>
      </c>
    </row>
    <row r="17" spans="1:7">
      <c r="A17" t="s">
        <v>227</v>
      </c>
      <c r="B17" t="s">
        <v>211</v>
      </c>
      <c r="C17" t="s">
        <v>228</v>
      </c>
      <c r="D17" s="11">
        <v>1460</v>
      </c>
      <c r="E17">
        <f>ROUND(D17/1024,3)</f>
        <v>1.426</v>
      </c>
      <c r="F17" t="s">
        <v>6</v>
      </c>
    </row>
    <row r="18" spans="1:7">
      <c r="A18" t="s">
        <v>229</v>
      </c>
      <c r="B18" t="s">
        <v>215</v>
      </c>
      <c r="C18" t="s">
        <v>228</v>
      </c>
      <c r="D18" s="11">
        <v>500</v>
      </c>
      <c r="E18">
        <f>ROUND(D18/1024,3)</f>
        <v>0.488</v>
      </c>
      <c r="F18" t="s">
        <v>230</v>
      </c>
    </row>
    <row r="19" spans="1:7">
      <c r="A19" t="s">
        <v>231</v>
      </c>
      <c r="B19" t="s">
        <v>232</v>
      </c>
      <c r="C19" t="s">
        <v>233</v>
      </c>
      <c r="D19" s="11">
        <v>1060815</v>
      </c>
      <c r="E19">
        <f>ROUND(D19/1024,3)</f>
        <v>1035.952</v>
      </c>
      <c r="F19" t="s">
        <v>6</v>
      </c>
    </row>
    <row r="20" spans="1:7">
      <c r="A20" s="1" t="s">
        <v>66</v>
      </c>
      <c r="B20" s="1"/>
      <c r="C20" s="1"/>
      <c r="D20" s="1">
        <f>SUM(D5:D19)</f>
        <v>1485941</v>
      </c>
      <c r="E20" s="1">
        <f>ROUND(D20/1024,3)</f>
        <v>1451.114</v>
      </c>
      <c r="F20" s="1"/>
    </row>
    <row r="21" spans="1:7">
      <c r="A21" t="s">
        <v>234</v>
      </c>
      <c r="D21">
        <f>SUMIF(B5:B19,"Performance",D5:D19)</f>
        <v>370626</v>
      </c>
      <c r="E21">
        <f>ROUND(D21/1024,3)</f>
        <v>361.939</v>
      </c>
    </row>
    <row r="22" spans="1:7">
      <c r="A22" t="s">
        <v>235</v>
      </c>
      <c r="D22">
        <f>SUMIF(B5:B19,"Capacity",D5:D19)</f>
        <v>54500</v>
      </c>
      <c r="E22">
        <f>ROUND(D22/1024,3)</f>
        <v>53.223</v>
      </c>
    </row>
    <row r="23" spans="1:7">
      <c r="A23" t="s">
        <v>236</v>
      </c>
      <c r="D23">
        <f>SUMIF(B5:B19,"Backup",D5:D19)</f>
        <v>1060815</v>
      </c>
      <c r="E23">
        <f>ROUND(D23/1024,3)</f>
        <v>1035.952</v>
      </c>
    </row>
    <row r="26" spans="1:7">
      <c r="A26" s="6" t="s">
        <v>237</v>
      </c>
    </row>
    <row r="27" spans="1:7">
      <c r="A27" t="s">
        <v>238</v>
      </c>
      <c r="B27" s="4">
        <v>1.25</v>
      </c>
    </row>
    <row r="28" spans="1:7">
      <c r="A28" t="s">
        <v>239</v>
      </c>
      <c r="B28" s="4">
        <v>80</v>
      </c>
    </row>
    <row r="29" spans="1:7">
      <c r="A29" t="s">
        <v>240</v>
      </c>
      <c r="B29" s="4">
        <v>1</v>
      </c>
    </row>
    <row r="31" spans="1:7">
      <c r="A31" s="7" t="s">
        <v>241</v>
      </c>
      <c r="B31" s="7" t="s">
        <v>242</v>
      </c>
      <c r="C31" s="7" t="s">
        <v>243</v>
      </c>
      <c r="D31" s="7" t="s">
        <v>244</v>
      </c>
      <c r="E31" s="7" t="s">
        <v>245</v>
      </c>
      <c r="F31" s="7" t="s">
        <v>246</v>
      </c>
      <c r="G31" s="7" t="s">
        <v>168</v>
      </c>
    </row>
    <row r="32" spans="1:7">
      <c r="A32" t="s">
        <v>247</v>
      </c>
      <c r="B32">
        <v>415.16</v>
      </c>
      <c r="C32">
        <f>ROUND(B32/B29*B27/(B28/100),2)</f>
        <v>648.69</v>
      </c>
      <c r="D32" s="11">
        <v>648.69</v>
      </c>
      <c r="G32" t="str">
        <f>IF(ABS(C32-D32)&lt;0.02,"OK","Differs from saved")</f>
        <v>OK</v>
      </c>
    </row>
    <row r="35" spans="1:7">
      <c r="A35" s="7" t="s">
        <v>211</v>
      </c>
      <c r="B35" s="7" t="s">
        <v>70</v>
      </c>
      <c r="C35" s="7" t="s">
        <v>71</v>
      </c>
      <c r="D35" s="7" t="s">
        <v>248</v>
      </c>
    </row>
    <row r="36" spans="1:7">
      <c r="A36" t="s">
        <v>249</v>
      </c>
      <c r="B36" s="11">
        <v>42750</v>
      </c>
      <c r="C36" t="s">
        <v>96</v>
      </c>
      <c r="D36" t="s">
        <v>250</v>
      </c>
    </row>
    <row r="37" spans="1:7">
      <c r="A37" t="s">
        <v>251</v>
      </c>
      <c r="B37" s="11">
        <v>12825</v>
      </c>
      <c r="C37" t="s">
        <v>96</v>
      </c>
      <c r="D37" t="s">
        <v>252</v>
      </c>
    </row>
    <row r="38" spans="1:7">
      <c r="A38" t="s">
        <v>253</v>
      </c>
      <c r="B38" s="11">
        <v>29925</v>
      </c>
      <c r="C38" t="s">
        <v>96</v>
      </c>
    </row>
    <row r="39" spans="1:7">
      <c r="A39" t="s">
        <v>254</v>
      </c>
      <c r="B39" s="11">
        <v>1750</v>
      </c>
      <c r="C39" t="s">
        <v>96</v>
      </c>
      <c r="D39" t="s">
        <v>250</v>
      </c>
    </row>
    <row r="40" spans="1:7">
      <c r="A40" t="s">
        <v>255</v>
      </c>
      <c r="B40" s="11">
        <v>30500</v>
      </c>
      <c r="C40" t="s">
        <v>96</v>
      </c>
      <c r="D40" t="s">
        <v>250</v>
      </c>
    </row>
    <row r="41" spans="1:7">
      <c r="A41" t="s">
        <v>95</v>
      </c>
      <c r="B41" s="11">
        <v>44500</v>
      </c>
      <c r="C41" t="s">
        <v>96</v>
      </c>
      <c r="D41" t="s">
        <v>256</v>
      </c>
    </row>
    <row r="42" spans="1:7">
      <c r="A42" t="s">
        <v>257</v>
      </c>
      <c r="B42" s="11">
        <v>695.3</v>
      </c>
      <c r="C42" t="s">
        <v>258</v>
      </c>
      <c r="D42" t="s">
        <v>259</v>
      </c>
    </row>
    <row r="43" spans="1:7">
      <c r="A43" t="s">
        <v>260</v>
      </c>
      <c r="B43" s="11">
        <v>31</v>
      </c>
      <c r="C43" t="s">
        <v>261</v>
      </c>
      <c r="D43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0" workbookViewId="0" showGridLines="true" showRowColHeaders="1">
      <selection activeCell="B30" sqref="B30"/>
    </sheetView>
  </sheetViews>
  <sheetFormatPr defaultRowHeight="14.4" outlineLevelRow="0" outlineLevelCol="0"/>
  <cols>
    <col min="1" max="1" width="42" customWidth="true" style="0"/>
    <col min="2" max="2" width="16" customWidth="true" style="0"/>
    <col min="3" max="3" width="16" customWidth="true" style="0"/>
    <col min="4" max="4" width="14" customWidth="true" style="0"/>
    <col min="5" max="5" width="18" customWidth="true" style="0"/>
    <col min="6" max="6" width="20" customWidth="true" style="0"/>
    <col min="7" max="7" width="16" customWidth="true" style="0"/>
    <col min="8" max="8" width="20" customWidth="true" style="0"/>
    <col min="9" max="9" width="18" customWidth="true" style="0"/>
  </cols>
  <sheetData>
    <row r="1" spans="1:9">
      <c r="A1" s="2" t="s">
        <v>263</v>
      </c>
    </row>
    <row r="2" spans="1:9">
      <c r="A2" s="3" t="s">
        <v>1</v>
      </c>
    </row>
    <row r="4" spans="1:9">
      <c r="A4" s="7" t="s">
        <v>38</v>
      </c>
      <c r="B4" s="7" t="s">
        <v>161</v>
      </c>
      <c r="C4" s="7" t="s">
        <v>51</v>
      </c>
      <c r="D4" s="7" t="s">
        <v>264</v>
      </c>
      <c r="E4" s="7" t="s">
        <v>265</v>
      </c>
      <c r="F4" s="7" t="s">
        <v>266</v>
      </c>
      <c r="G4" s="7" t="s">
        <v>267</v>
      </c>
      <c r="H4" s="7" t="s">
        <v>268</v>
      </c>
      <c r="I4" s="7" t="s">
        <v>168</v>
      </c>
    </row>
    <row r="5" spans="1:9">
      <c r="A5" t="s">
        <v>58</v>
      </c>
      <c r="B5">
        <f>Compute!C5</f>
        <v>2000</v>
      </c>
      <c r="C5">
        <f>'Project Inputs'!O28</f>
        <v>200</v>
      </c>
      <c r="D5">
        <f>in_headroom</f>
        <v>25</v>
      </c>
      <c r="E5">
        <f>ROUND(B5*C5*(1+D5/100)/1000,2)</f>
        <v>500</v>
      </c>
      <c r="F5" s="11">
        <v>500</v>
      </c>
      <c r="G5">
        <f>in_external</f>
        <v>20</v>
      </c>
      <c r="H5">
        <f>ROUND(E5*G5/100,2)</f>
        <v>100</v>
      </c>
      <c r="I5" t="str">
        <f>IF(ABS(E5-F5)&lt;0.05,"OK","Differs from saved")</f>
        <v>OK</v>
      </c>
    </row>
    <row r="6" spans="1:9">
      <c r="A6" t="s">
        <v>63</v>
      </c>
      <c r="B6">
        <f>Compute!C6</f>
        <v>150</v>
      </c>
      <c r="C6">
        <f>'Project Inputs'!O29</f>
        <v>5000</v>
      </c>
      <c r="D6">
        <f>in_headroom</f>
        <v>25</v>
      </c>
      <c r="E6">
        <f>ROUND(B6*C6*(1+D6/100)/1000,2)</f>
        <v>937.5</v>
      </c>
      <c r="F6" s="11">
        <v>937.5</v>
      </c>
      <c r="G6">
        <f>in_external</f>
        <v>20</v>
      </c>
      <c r="H6">
        <f>ROUND(E6*G6/100,2)</f>
        <v>187.5</v>
      </c>
      <c r="I6" t="str">
        <f>IF(ABS(E6-F6)&lt;0.05,"OK","Differs from saved")</f>
        <v>OK</v>
      </c>
    </row>
    <row r="7" spans="1:9">
      <c r="A7" t="s">
        <v>65</v>
      </c>
      <c r="B7">
        <f>Compute!C7</f>
        <v>360</v>
      </c>
      <c r="C7">
        <f>'Project Inputs'!O30</f>
        <v>1000</v>
      </c>
      <c r="D7">
        <f>in_headroom</f>
        <v>25</v>
      </c>
      <c r="E7">
        <f>ROUND(B7*C7*(1+D7/100)/1000,2)</f>
        <v>450</v>
      </c>
      <c r="F7" s="11">
        <v>450</v>
      </c>
      <c r="G7">
        <f>in_external</f>
        <v>20</v>
      </c>
      <c r="H7">
        <f>ROUND(E7*G7/100,2)</f>
        <v>90</v>
      </c>
      <c r="I7" t="str">
        <f>IF(ABS(E7-F7)&lt;0.05,"OK","Differs from saved")</f>
        <v>OK</v>
      </c>
    </row>
    <row r="8" spans="1:9">
      <c r="A8" s="1" t="s">
        <v>66</v>
      </c>
      <c r="B8" s="1">
        <f>SUM(B5:B7)</f>
        <v>2510</v>
      </c>
      <c r="C8" s="1"/>
      <c r="D8" s="1"/>
      <c r="E8" s="1">
        <f>SUM(E5:E7)</f>
        <v>1887.5</v>
      </c>
      <c r="F8" s="1">
        <f>SUM(F5:F7)</f>
        <v>1887.5</v>
      </c>
      <c r="G8" s="1"/>
      <c r="H8" s="1">
        <f>SUM(H5:H7)</f>
        <v>377.5</v>
      </c>
      <c r="I8" s="1"/>
    </row>
    <row r="11" spans="1:9">
      <c r="A11" s="7" t="s">
        <v>169</v>
      </c>
      <c r="B11" s="7" t="s">
        <v>269</v>
      </c>
      <c r="C11" s="7" t="s">
        <v>270</v>
      </c>
      <c r="D11" s="7" t="s">
        <v>271</v>
      </c>
      <c r="E11" s="7" t="s">
        <v>272</v>
      </c>
      <c r="F11" s="7" t="s">
        <v>273</v>
      </c>
      <c r="G11" s="7" t="s">
        <v>274</v>
      </c>
      <c r="H11" s="7" t="s">
        <v>275</v>
      </c>
      <c r="I11" s="7" t="s">
        <v>276</v>
      </c>
    </row>
    <row r="12" spans="1:9">
      <c r="A12" t="s">
        <v>185</v>
      </c>
      <c r="B12" s="4">
        <v>4</v>
      </c>
      <c r="C12" s="4">
        <v>25</v>
      </c>
      <c r="D12">
        <v>0.05</v>
      </c>
      <c r="E12">
        <v>0</v>
      </c>
      <c r="F12">
        <v>11</v>
      </c>
      <c r="G12">
        <f>D12+E12+F12</f>
        <v>11.05</v>
      </c>
      <c r="H12">
        <v>35</v>
      </c>
      <c r="I12" t="str">
        <f>IF(G12&lt;=H12,"OK","Add ports or speed")</f>
        <v>OK</v>
      </c>
    </row>
    <row r="13" spans="1:9">
      <c r="A13" t="s">
        <v>186</v>
      </c>
      <c r="B13" s="4">
        <v>4</v>
      </c>
      <c r="C13" s="4">
        <v>25</v>
      </c>
      <c r="D13">
        <v>0.09</v>
      </c>
      <c r="E13">
        <v>0</v>
      </c>
      <c r="F13">
        <v>11</v>
      </c>
      <c r="G13">
        <f>D13+E13+F13</f>
        <v>11.09</v>
      </c>
      <c r="H13">
        <v>35</v>
      </c>
      <c r="I13" t="str">
        <f>IF(G13&lt;=H13,"OK","Add ports or speed")</f>
        <v>OK</v>
      </c>
    </row>
    <row r="14" spans="1:9">
      <c r="A14" t="s">
        <v>187</v>
      </c>
      <c r="B14" s="4">
        <v>4</v>
      </c>
      <c r="C14" s="4">
        <v>25</v>
      </c>
      <c r="D14">
        <v>0</v>
      </c>
      <c r="E14">
        <v>0</v>
      </c>
      <c r="F14">
        <v>11</v>
      </c>
      <c r="G14">
        <f>D14+E14+F14</f>
        <v>11</v>
      </c>
      <c r="H14">
        <v>35</v>
      </c>
      <c r="I14" t="str">
        <f>IF(G14&lt;=H14,"OK","Add ports or speed")</f>
        <v>OK</v>
      </c>
    </row>
    <row r="17" spans="1:9">
      <c r="A17" s="7" t="s">
        <v>277</v>
      </c>
      <c r="B17" s="7" t="s">
        <v>278</v>
      </c>
      <c r="C17" s="7" t="s">
        <v>279</v>
      </c>
    </row>
    <row r="18" spans="1:9">
      <c r="A18" t="s">
        <v>280</v>
      </c>
      <c r="B18">
        <v>4</v>
      </c>
      <c r="C18" t="s">
        <v>281</v>
      </c>
    </row>
    <row r="19" spans="1:9">
      <c r="A19" t="s">
        <v>282</v>
      </c>
      <c r="B19">
        <v>4</v>
      </c>
      <c r="C19" t="s">
        <v>283</v>
      </c>
    </row>
    <row r="20" spans="1:9">
      <c r="A20" t="s">
        <v>284</v>
      </c>
      <c r="B20">
        <v>1</v>
      </c>
      <c r="C20" t="s">
        <v>285</v>
      </c>
    </row>
    <row r="21" spans="1:9">
      <c r="A21" t="s">
        <v>286</v>
      </c>
      <c r="B21">
        <v>140</v>
      </c>
    </row>
    <row r="22" spans="1:9">
      <c r="A22" t="s">
        <v>287</v>
      </c>
      <c r="B22">
        <v>32</v>
      </c>
    </row>
    <row r="23" spans="1:9">
      <c r="A23" t="s">
        <v>288</v>
      </c>
      <c r="B23" t="s">
        <v>289</v>
      </c>
    </row>
    <row r="24" spans="1:9">
      <c r="A24" t="s">
        <v>290</v>
      </c>
      <c r="B24">
        <v>2</v>
      </c>
      <c r="C24" t="s">
        <v>291</v>
      </c>
    </row>
    <row r="25" spans="1:9">
      <c r="A25" t="s">
        <v>292</v>
      </c>
      <c r="B25">
        <v>35</v>
      </c>
    </row>
    <row r="28" spans="1:9">
      <c r="A28" s="7" t="s">
        <v>293</v>
      </c>
      <c r="B28" s="7" t="s">
        <v>70</v>
      </c>
      <c r="C28" s="7" t="s">
        <v>248</v>
      </c>
    </row>
    <row r="29" spans="1:9">
      <c r="A29" t="s">
        <v>294</v>
      </c>
      <c r="B29">
        <v>3660</v>
      </c>
    </row>
    <row r="30" spans="1:9">
      <c r="A30" t="s">
        <v>295</v>
      </c>
      <c r="B30" s="4">
        <v>23</v>
      </c>
    </row>
    <row r="31" spans="1:9">
      <c r="A31" t="s">
        <v>296</v>
      </c>
      <c r="B31">
        <f>2^(32-B30)-3</f>
        <v>509</v>
      </c>
      <c r="C31" t="s">
        <v>297</v>
      </c>
    </row>
    <row r="32" spans="1:9">
      <c r="A32" t="s">
        <v>298</v>
      </c>
      <c r="B32">
        <f>ROUNDUP(B29/B31,0)</f>
        <v>8</v>
      </c>
    </row>
    <row r="33" spans="1:9">
      <c r="A33" t="s">
        <v>299</v>
      </c>
      <c r="B33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0" workbookViewId="0" showGridLines="true" showRowColHeaders="1">
      <pane ySplit="4" activePane="bottomLeft" state="frozen" topLeftCell="A5"/>
      <selection pane="bottomLeft" activeCell="A30" sqref="A30"/>
    </sheetView>
  </sheetViews>
  <sheetFormatPr defaultRowHeight="14.4" outlineLevelRow="0" outlineLevelCol="0"/>
  <cols>
    <col min="1" max="1" width="18" customWidth="true" style="0"/>
    <col min="2" max="2" width="40" customWidth="true" style="0"/>
    <col min="3" max="3" width="10" customWidth="true" style="0"/>
    <col min="4" max="4" width="14" customWidth="true" style="0"/>
    <col min="5" max="5" width="50" customWidth="true" style="0"/>
    <col min="6" max="6" width="50" customWidth="true" style="0"/>
    <col min="7" max="7" width="14" customWidth="true" style="0"/>
    <col min="8" max="8" width="50" customWidth="true" style="0"/>
  </cols>
  <sheetData>
    <row r="1" spans="1:8">
      <c r="A1" s="2" t="s">
        <v>300</v>
      </c>
    </row>
    <row r="2" spans="1:8">
      <c r="A2" s="3" t="s">
        <v>1</v>
      </c>
    </row>
    <row r="4" spans="1:8">
      <c r="A4" s="7" t="s">
        <v>301</v>
      </c>
      <c r="B4" s="7" t="s">
        <v>302</v>
      </c>
      <c r="C4" s="7" t="s">
        <v>278</v>
      </c>
      <c r="D4" s="7" t="s">
        <v>71</v>
      </c>
      <c r="E4" s="7" t="s">
        <v>303</v>
      </c>
      <c r="F4" s="7" t="s">
        <v>304</v>
      </c>
      <c r="G4" s="7" t="s">
        <v>209</v>
      </c>
      <c r="H4" s="7" t="s">
        <v>305</v>
      </c>
    </row>
    <row r="5" spans="1:8">
      <c r="A5" t="s">
        <v>306</v>
      </c>
      <c r="B5" t="s">
        <v>307</v>
      </c>
      <c r="C5">
        <v>22</v>
      </c>
      <c r="D5" t="s">
        <v>101</v>
      </c>
      <c r="E5" s="15" t="s">
        <v>308</v>
      </c>
      <c r="F5" s="15" t="s">
        <v>309</v>
      </c>
      <c r="G5" s="15" t="s">
        <v>6</v>
      </c>
      <c r="H5" s="15" t="s">
        <v>310</v>
      </c>
    </row>
    <row r="6" spans="1:8">
      <c r="A6" t="s">
        <v>306</v>
      </c>
      <c r="B6" t="s">
        <v>311</v>
      </c>
      <c r="C6">
        <v>11</v>
      </c>
      <c r="D6" t="s">
        <v>101</v>
      </c>
      <c r="E6" s="15" t="s">
        <v>312</v>
      </c>
      <c r="F6" s="15" t="s">
        <v>313</v>
      </c>
      <c r="G6" s="15" t="s">
        <v>6</v>
      </c>
      <c r="H6" s="15" t="s">
        <v>310</v>
      </c>
    </row>
    <row r="7" spans="1:8">
      <c r="A7" t="s">
        <v>306</v>
      </c>
      <c r="B7" t="s">
        <v>314</v>
      </c>
      <c r="C7">
        <v>2</v>
      </c>
      <c r="D7" t="s">
        <v>101</v>
      </c>
      <c r="E7" s="15" t="s">
        <v>315</v>
      </c>
      <c r="F7" s="15" t="s">
        <v>316</v>
      </c>
      <c r="G7" s="15" t="s">
        <v>6</v>
      </c>
      <c r="H7" s="15" t="s">
        <v>310</v>
      </c>
    </row>
    <row r="8" spans="1:8">
      <c r="A8" t="s">
        <v>317</v>
      </c>
      <c r="B8" t="s">
        <v>318</v>
      </c>
      <c r="C8">
        <v>33</v>
      </c>
      <c r="D8" t="s">
        <v>107</v>
      </c>
      <c r="E8" s="15" t="s">
        <v>319</v>
      </c>
      <c r="F8" s="15" t="s">
        <v>320</v>
      </c>
      <c r="G8" s="15" t="s">
        <v>321</v>
      </c>
      <c r="H8" s="15" t="s">
        <v>322</v>
      </c>
    </row>
    <row r="9" spans="1:8">
      <c r="A9" t="s">
        <v>241</v>
      </c>
      <c r="B9" t="s">
        <v>323</v>
      </c>
      <c r="C9">
        <v>1</v>
      </c>
      <c r="D9" t="s">
        <v>324</v>
      </c>
      <c r="E9" s="15" t="s">
        <v>325</v>
      </c>
      <c r="F9" s="15" t="s">
        <v>326</v>
      </c>
      <c r="G9" s="15" t="s">
        <v>321</v>
      </c>
      <c r="H9" s="15" t="s">
        <v>327</v>
      </c>
    </row>
    <row r="10" spans="1:8">
      <c r="A10" t="s">
        <v>241</v>
      </c>
      <c r="B10" t="s">
        <v>328</v>
      </c>
      <c r="C10">
        <v>1</v>
      </c>
      <c r="D10" t="s">
        <v>324</v>
      </c>
      <c r="E10" s="15" t="s">
        <v>329</v>
      </c>
      <c r="F10" s="15" t="s">
        <v>330</v>
      </c>
      <c r="G10" s="15" t="s">
        <v>321</v>
      </c>
      <c r="H10" s="15" t="s">
        <v>331</v>
      </c>
    </row>
    <row r="11" spans="1:8">
      <c r="A11" t="s">
        <v>241</v>
      </c>
      <c r="B11" t="s">
        <v>332</v>
      </c>
      <c r="C11">
        <v>1</v>
      </c>
      <c r="D11" t="s">
        <v>333</v>
      </c>
      <c r="E11" s="15" t="s">
        <v>334</v>
      </c>
      <c r="F11" s="15" t="s">
        <v>335</v>
      </c>
      <c r="G11" s="15" t="s">
        <v>321</v>
      </c>
      <c r="H11" s="15" t="s">
        <v>336</v>
      </c>
    </row>
    <row r="12" spans="1:8">
      <c r="A12" t="s">
        <v>241</v>
      </c>
      <c r="B12" t="s">
        <v>337</v>
      </c>
      <c r="C12">
        <v>1</v>
      </c>
      <c r="D12" t="s">
        <v>333</v>
      </c>
      <c r="E12" s="15" t="s">
        <v>338</v>
      </c>
      <c r="F12" s="15" t="s">
        <v>339</v>
      </c>
      <c r="G12" s="15" t="s">
        <v>321</v>
      </c>
      <c r="H12" s="15" t="s">
        <v>340</v>
      </c>
    </row>
    <row r="13" spans="1:8">
      <c r="A13" t="s">
        <v>341</v>
      </c>
      <c r="B13" t="s">
        <v>342</v>
      </c>
      <c r="C13">
        <v>4</v>
      </c>
      <c r="D13" t="s">
        <v>343</v>
      </c>
      <c r="E13" s="15" t="s">
        <v>344</v>
      </c>
      <c r="F13" s="15" t="s">
        <v>345</v>
      </c>
      <c r="G13" s="15" t="s">
        <v>6</v>
      </c>
      <c r="H13" s="15" t="s">
        <v>346</v>
      </c>
    </row>
    <row r="14" spans="1:8">
      <c r="A14" t="s">
        <v>341</v>
      </c>
      <c r="B14" t="s">
        <v>347</v>
      </c>
      <c r="C14">
        <v>1</v>
      </c>
      <c r="D14" t="s">
        <v>343</v>
      </c>
      <c r="E14" s="15" t="s">
        <v>348</v>
      </c>
      <c r="F14" s="15" t="s">
        <v>349</v>
      </c>
      <c r="G14" s="15" t="s">
        <v>6</v>
      </c>
      <c r="H14" s="15"/>
    </row>
    <row r="15" spans="1:8">
      <c r="A15" t="s">
        <v>341</v>
      </c>
      <c r="B15" t="s">
        <v>350</v>
      </c>
      <c r="C15">
        <v>2</v>
      </c>
      <c r="D15" t="s">
        <v>343</v>
      </c>
      <c r="E15" s="15" t="s">
        <v>351</v>
      </c>
      <c r="F15" s="15" t="s">
        <v>352</v>
      </c>
      <c r="G15" s="15" t="s">
        <v>6</v>
      </c>
      <c r="H15" s="15" t="s">
        <v>353</v>
      </c>
    </row>
    <row r="16" spans="1:8">
      <c r="A16" t="s">
        <v>341</v>
      </c>
      <c r="B16" t="s">
        <v>354</v>
      </c>
      <c r="C16">
        <v>35</v>
      </c>
      <c r="D16" t="s">
        <v>355</v>
      </c>
      <c r="E16" s="15" t="s">
        <v>356</v>
      </c>
      <c r="F16" s="15" t="s">
        <v>357</v>
      </c>
      <c r="G16" s="15" t="s">
        <v>6</v>
      </c>
      <c r="H16" s="15" t="s">
        <v>358</v>
      </c>
    </row>
    <row r="17" spans="1:8">
      <c r="A17" t="s">
        <v>341</v>
      </c>
      <c r="B17" t="s">
        <v>359</v>
      </c>
      <c r="C17">
        <v>156</v>
      </c>
      <c r="D17" t="s">
        <v>360</v>
      </c>
      <c r="E17" s="15" t="s">
        <v>361</v>
      </c>
      <c r="F17" s="15" t="s">
        <v>362</v>
      </c>
      <c r="G17" s="15" t="s">
        <v>6</v>
      </c>
      <c r="H17" s="15" t="s">
        <v>363</v>
      </c>
    </row>
    <row r="18" spans="1:8">
      <c r="A18" t="s">
        <v>341</v>
      </c>
      <c r="B18" t="s">
        <v>364</v>
      </c>
      <c r="C18">
        <v>32</v>
      </c>
      <c r="D18" t="s">
        <v>360</v>
      </c>
      <c r="E18" s="15" t="s">
        <v>365</v>
      </c>
      <c r="F18" s="15" t="s">
        <v>366</v>
      </c>
      <c r="G18" s="15" t="s">
        <v>6</v>
      </c>
      <c r="H18" s="15" t="s">
        <v>367</v>
      </c>
    </row>
    <row r="19" spans="1:8">
      <c r="A19" t="s">
        <v>341</v>
      </c>
      <c r="B19" t="s">
        <v>368</v>
      </c>
      <c r="C19">
        <v>144</v>
      </c>
      <c r="D19" t="s">
        <v>369</v>
      </c>
      <c r="E19" s="15" t="s">
        <v>370</v>
      </c>
      <c r="F19" s="15" t="s">
        <v>371</v>
      </c>
      <c r="G19" s="15" t="s">
        <v>6</v>
      </c>
      <c r="H19" s="15"/>
    </row>
    <row r="20" spans="1:8">
      <c r="A20" t="s">
        <v>341</v>
      </c>
      <c r="B20" t="s">
        <v>372</v>
      </c>
      <c r="C20">
        <v>94</v>
      </c>
      <c r="D20" t="s">
        <v>369</v>
      </c>
      <c r="E20" s="15" t="s">
        <v>373</v>
      </c>
      <c r="F20" s="15" t="s">
        <v>374</v>
      </c>
      <c r="G20" s="15" t="s">
        <v>6</v>
      </c>
      <c r="H20" s="15"/>
    </row>
    <row r="21" spans="1:8">
      <c r="A21" t="s">
        <v>341</v>
      </c>
      <c r="B21" t="s">
        <v>375</v>
      </c>
      <c r="C21">
        <v>41</v>
      </c>
      <c r="D21" t="s">
        <v>369</v>
      </c>
      <c r="E21" s="15" t="s">
        <v>376</v>
      </c>
      <c r="F21" s="15" t="s">
        <v>377</v>
      </c>
      <c r="G21" s="15" t="s">
        <v>6</v>
      </c>
      <c r="H21" s="15"/>
    </row>
    <row r="22" spans="1:8">
      <c r="A22" t="s">
        <v>378</v>
      </c>
      <c r="B22" t="s">
        <v>379</v>
      </c>
      <c r="C22">
        <v>2</v>
      </c>
      <c r="D22" t="s">
        <v>103</v>
      </c>
      <c r="E22" s="15" t="s">
        <v>380</v>
      </c>
      <c r="F22" s="15" t="s">
        <v>381</v>
      </c>
      <c r="G22" s="15" t="s">
        <v>321</v>
      </c>
      <c r="H22" s="15" t="s">
        <v>382</v>
      </c>
    </row>
    <row r="23" spans="1:8">
      <c r="A23" t="s">
        <v>378</v>
      </c>
      <c r="B23" t="s">
        <v>383</v>
      </c>
      <c r="C23">
        <v>2</v>
      </c>
      <c r="D23" t="s">
        <v>103</v>
      </c>
      <c r="E23" s="15" t="s">
        <v>384</v>
      </c>
      <c r="F23" s="15" t="s">
        <v>381</v>
      </c>
      <c r="G23" s="15" t="s">
        <v>321</v>
      </c>
      <c r="H23" s="15" t="s">
        <v>385</v>
      </c>
    </row>
    <row r="24" spans="1:8">
      <c r="A24" t="s">
        <v>386</v>
      </c>
      <c r="B24" t="s">
        <v>387</v>
      </c>
      <c r="C24">
        <v>53</v>
      </c>
      <c r="D24" t="s">
        <v>388</v>
      </c>
      <c r="E24" s="15" t="s">
        <v>389</v>
      </c>
      <c r="F24" s="15" t="s">
        <v>390</v>
      </c>
      <c r="G24" s="15" t="s">
        <v>6</v>
      </c>
      <c r="H24" s="15" t="s">
        <v>391</v>
      </c>
    </row>
    <row r="25" spans="1:8">
      <c r="A25" t="s">
        <v>386</v>
      </c>
      <c r="B25" t="s">
        <v>392</v>
      </c>
      <c r="C25">
        <v>0</v>
      </c>
      <c r="D25" t="s">
        <v>393</v>
      </c>
      <c r="E25" s="15" t="s">
        <v>394</v>
      </c>
      <c r="F25" s="15" t="s">
        <v>395</v>
      </c>
      <c r="G25" s="15" t="s">
        <v>321</v>
      </c>
      <c r="H25" s="15" t="s">
        <v>396</v>
      </c>
    </row>
    <row r="26" spans="1:8">
      <c r="A26" t="s">
        <v>397</v>
      </c>
      <c r="B26" t="s">
        <v>398</v>
      </c>
      <c r="C26">
        <v>3050</v>
      </c>
      <c r="D26" t="s">
        <v>399</v>
      </c>
      <c r="E26" s="15" t="s">
        <v>393</v>
      </c>
      <c r="F26" s="15" t="s">
        <v>393</v>
      </c>
      <c r="G26" s="15" t="s">
        <v>321</v>
      </c>
      <c r="H26" s="15" t="s">
        <v>400</v>
      </c>
    </row>
    <row r="27" spans="1:8">
      <c r="A27" t="s">
        <v>397</v>
      </c>
      <c r="B27" t="s">
        <v>401</v>
      </c>
      <c r="C27">
        <v>150</v>
      </c>
      <c r="D27" t="s">
        <v>402</v>
      </c>
      <c r="E27" s="15" t="s">
        <v>393</v>
      </c>
      <c r="F27" s="15" t="s">
        <v>393</v>
      </c>
      <c r="G27" s="15" t="s">
        <v>321</v>
      </c>
      <c r="H27" s="15" t="s">
        <v>403</v>
      </c>
    </row>
    <row r="28" spans="1:8">
      <c r="A28" t="s">
        <v>397</v>
      </c>
      <c r="B28" t="s">
        <v>404</v>
      </c>
      <c r="C28">
        <v>2176</v>
      </c>
      <c r="D28" t="s">
        <v>405</v>
      </c>
      <c r="E28" s="15" t="s">
        <v>406</v>
      </c>
      <c r="F28" s="15" t="s">
        <v>393</v>
      </c>
      <c r="G28" s="15" t="s">
        <v>321</v>
      </c>
      <c r="H28" s="15" t="s">
        <v>407</v>
      </c>
    </row>
    <row r="30" spans="1:8">
      <c r="A30" s="8" t="s">
        <v>408</v>
      </c>
    </row>
  </sheetData>
  <autoFilter ref="A4:H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9"/>
  <sheetViews>
    <sheetView tabSelected="0" workbookViewId="0" showGridLines="true" showRowColHeaders="1">
      <pane ySplit="5" activePane="bottomLeft" state="frozen" topLeftCell="A6"/>
      <selection pane="bottomLeft" activeCell="K79" sqref="K79"/>
    </sheetView>
  </sheetViews>
  <sheetFormatPr defaultRowHeight="14.4" outlineLevelRow="0" outlineLevelCol="0"/>
  <cols>
    <col min="1" max="1" width="9" customWidth="true" style="0"/>
    <col min="2" max="2" width="22" customWidth="true" style="0"/>
    <col min="3" max="3" width="34" customWidth="true" style="0"/>
    <col min="4" max="4" width="22" customWidth="true" style="0"/>
    <col min="5" max="5" width="40" customWidth="true" style="0"/>
    <col min="6" max="6" width="9" customWidth="true" style="0"/>
    <col min="7" max="7" width="16" customWidth="true" style="0"/>
    <col min="8" max="8" width="16" customWidth="true" style="0"/>
    <col min="9" max="9" width="30" customWidth="true" style="0"/>
    <col min="10" max="10" width="8" customWidth="true" style="0"/>
    <col min="11" max="11" width="60" customWidth="true" style="0"/>
    <col min="12" max="12" width="12" customWidth="true" style="0"/>
    <col min="13" max="13" width="40" customWidth="true" style="0"/>
  </cols>
  <sheetData>
    <row r="1" spans="1:13">
      <c r="A1" s="2" t="s">
        <v>409</v>
      </c>
    </row>
    <row r="2" spans="1:13">
      <c r="A2" s="3" t="s">
        <v>1</v>
      </c>
    </row>
    <row r="3" spans="1:13" customHeight="1" ht="32">
      <c r="A3" s="18" t="s">
        <v>410</v>
      </c>
    </row>
    <row r="5" spans="1:13">
      <c r="A5" s="7" t="s">
        <v>411</v>
      </c>
      <c r="B5" s="7" t="s">
        <v>412</v>
      </c>
      <c r="C5" s="7" t="s">
        <v>72</v>
      </c>
      <c r="D5" s="7" t="s">
        <v>413</v>
      </c>
      <c r="E5" s="7" t="s">
        <v>414</v>
      </c>
      <c r="F5" s="7" t="s">
        <v>415</v>
      </c>
      <c r="G5" s="7" t="s">
        <v>416</v>
      </c>
      <c r="H5" s="7" t="s">
        <v>417</v>
      </c>
      <c r="I5" s="7" t="s">
        <v>418</v>
      </c>
      <c r="J5" s="7" t="s">
        <v>419</v>
      </c>
      <c r="K5" s="7" t="s">
        <v>420</v>
      </c>
      <c r="L5" s="7" t="s">
        <v>276</v>
      </c>
      <c r="M5" s="7" t="s">
        <v>421</v>
      </c>
    </row>
    <row r="6" spans="1:13">
      <c r="A6" t="s">
        <v>422</v>
      </c>
      <c r="B6" t="s">
        <v>423</v>
      </c>
      <c r="C6" t="s">
        <v>424</v>
      </c>
      <c r="D6" t="s">
        <v>425</v>
      </c>
      <c r="E6" t="s">
        <v>426</v>
      </c>
      <c r="F6" t="s">
        <v>427</v>
      </c>
      <c r="G6" t="s">
        <v>428</v>
      </c>
      <c r="H6" t="s">
        <v>429</v>
      </c>
      <c r="I6" t="s">
        <v>430</v>
      </c>
      <c r="J6" t="s">
        <v>431</v>
      </c>
      <c r="K6" s="15" t="s">
        <v>432</v>
      </c>
      <c r="L6" t="s">
        <v>433</v>
      </c>
      <c r="M6" t="s">
        <v>434</v>
      </c>
    </row>
    <row r="7" spans="1:13">
      <c r="A7" t="s">
        <v>435</v>
      </c>
      <c r="B7" t="s">
        <v>423</v>
      </c>
      <c r="C7" t="s">
        <v>424</v>
      </c>
      <c r="D7" t="s">
        <v>425</v>
      </c>
      <c r="E7" t="s">
        <v>426</v>
      </c>
      <c r="F7" t="s">
        <v>436</v>
      </c>
      <c r="G7" t="s">
        <v>428</v>
      </c>
      <c r="H7" t="s">
        <v>429</v>
      </c>
      <c r="I7" t="s">
        <v>437</v>
      </c>
      <c r="J7" t="s">
        <v>431</v>
      </c>
      <c r="K7" s="15" t="s">
        <v>432</v>
      </c>
      <c r="L7" t="s">
        <v>433</v>
      </c>
      <c r="M7" t="s">
        <v>434</v>
      </c>
    </row>
    <row r="8" spans="1:13">
      <c r="A8" t="s">
        <v>438</v>
      </c>
      <c r="B8" t="s">
        <v>423</v>
      </c>
      <c r="C8" t="s">
        <v>424</v>
      </c>
      <c r="D8" t="s">
        <v>425</v>
      </c>
      <c r="E8" t="s">
        <v>426</v>
      </c>
      <c r="F8" t="s">
        <v>427</v>
      </c>
      <c r="G8" t="s">
        <v>439</v>
      </c>
      <c r="H8" t="s">
        <v>429</v>
      </c>
      <c r="I8" t="s">
        <v>430</v>
      </c>
      <c r="J8" t="s">
        <v>431</v>
      </c>
      <c r="K8" s="15" t="s">
        <v>440</v>
      </c>
      <c r="L8" t="s">
        <v>433</v>
      </c>
      <c r="M8" t="s">
        <v>434</v>
      </c>
    </row>
    <row r="9" spans="1:13">
      <c r="A9" t="s">
        <v>441</v>
      </c>
      <c r="B9" t="s">
        <v>423</v>
      </c>
      <c r="C9" t="s">
        <v>424</v>
      </c>
      <c r="D9" t="s">
        <v>425</v>
      </c>
      <c r="E9" t="s">
        <v>426</v>
      </c>
      <c r="F9" t="s">
        <v>436</v>
      </c>
      <c r="G9" t="s">
        <v>439</v>
      </c>
      <c r="H9" t="s">
        <v>429</v>
      </c>
      <c r="I9" t="s">
        <v>437</v>
      </c>
      <c r="J9" t="s">
        <v>431</v>
      </c>
      <c r="K9" s="15" t="s">
        <v>442</v>
      </c>
      <c r="L9" t="s">
        <v>433</v>
      </c>
      <c r="M9" t="s">
        <v>434</v>
      </c>
    </row>
    <row r="10" spans="1:13">
      <c r="A10" t="s">
        <v>443</v>
      </c>
      <c r="B10" t="s">
        <v>423</v>
      </c>
      <c r="C10" t="s">
        <v>444</v>
      </c>
      <c r="D10" t="s">
        <v>425</v>
      </c>
      <c r="E10" t="s">
        <v>426</v>
      </c>
      <c r="F10" t="s">
        <v>427</v>
      </c>
      <c r="G10" t="s">
        <v>445</v>
      </c>
      <c r="H10" t="s">
        <v>429</v>
      </c>
      <c r="I10" t="s">
        <v>430</v>
      </c>
      <c r="J10" t="s">
        <v>431</v>
      </c>
      <c r="K10" s="15" t="s">
        <v>446</v>
      </c>
      <c r="L10" t="s">
        <v>447</v>
      </c>
      <c r="M10" t="s">
        <v>434</v>
      </c>
    </row>
    <row r="11" spans="1:13">
      <c r="A11" t="s">
        <v>448</v>
      </c>
      <c r="B11" t="s">
        <v>449</v>
      </c>
      <c r="C11" t="s">
        <v>450</v>
      </c>
      <c r="D11" t="s">
        <v>451</v>
      </c>
      <c r="E11" t="s">
        <v>452</v>
      </c>
      <c r="F11" t="s">
        <v>427</v>
      </c>
      <c r="G11" t="s">
        <v>445</v>
      </c>
      <c r="H11" t="s">
        <v>429</v>
      </c>
      <c r="I11" t="s">
        <v>430</v>
      </c>
      <c r="J11" t="s">
        <v>431</v>
      </c>
      <c r="K11" s="15" t="s">
        <v>453</v>
      </c>
      <c r="L11" t="s">
        <v>447</v>
      </c>
      <c r="M11" t="s">
        <v>159</v>
      </c>
    </row>
    <row r="12" spans="1:13">
      <c r="A12" t="s">
        <v>454</v>
      </c>
      <c r="B12" t="s">
        <v>449</v>
      </c>
      <c r="C12" t="s">
        <v>450</v>
      </c>
      <c r="D12" t="s">
        <v>455</v>
      </c>
      <c r="E12" t="s">
        <v>456</v>
      </c>
      <c r="F12" t="s">
        <v>427</v>
      </c>
      <c r="G12" t="s">
        <v>428</v>
      </c>
      <c r="H12" t="s">
        <v>429</v>
      </c>
      <c r="I12" t="s">
        <v>430</v>
      </c>
      <c r="J12" t="s">
        <v>431</v>
      </c>
      <c r="K12" s="15" t="s">
        <v>457</v>
      </c>
      <c r="L12" t="s">
        <v>433</v>
      </c>
      <c r="M12" t="s">
        <v>159</v>
      </c>
    </row>
    <row r="13" spans="1:13">
      <c r="A13" t="s">
        <v>458</v>
      </c>
      <c r="B13" t="s">
        <v>449</v>
      </c>
      <c r="C13" t="s">
        <v>450</v>
      </c>
      <c r="D13" t="s">
        <v>455</v>
      </c>
      <c r="E13" t="s">
        <v>456</v>
      </c>
      <c r="F13" t="s">
        <v>436</v>
      </c>
      <c r="G13" t="s">
        <v>428</v>
      </c>
      <c r="H13" t="s">
        <v>429</v>
      </c>
      <c r="I13" t="s">
        <v>437</v>
      </c>
      <c r="J13" t="s">
        <v>431</v>
      </c>
      <c r="K13" s="15" t="s">
        <v>459</v>
      </c>
      <c r="L13" t="s">
        <v>433</v>
      </c>
      <c r="M13" t="s">
        <v>159</v>
      </c>
    </row>
    <row r="14" spans="1:13">
      <c r="A14" t="s">
        <v>460</v>
      </c>
      <c r="B14" t="s">
        <v>449</v>
      </c>
      <c r="C14" t="s">
        <v>450</v>
      </c>
      <c r="D14" t="s">
        <v>455</v>
      </c>
      <c r="E14" t="s">
        <v>456</v>
      </c>
      <c r="F14" t="s">
        <v>427</v>
      </c>
      <c r="G14" t="s">
        <v>461</v>
      </c>
      <c r="H14" t="s">
        <v>429</v>
      </c>
      <c r="I14" t="s">
        <v>430</v>
      </c>
      <c r="J14" t="s">
        <v>431</v>
      </c>
      <c r="K14" s="15" t="s">
        <v>462</v>
      </c>
      <c r="L14" t="s">
        <v>433</v>
      </c>
      <c r="M14" t="s">
        <v>159</v>
      </c>
    </row>
    <row r="15" spans="1:13">
      <c r="A15" t="s">
        <v>463</v>
      </c>
      <c r="B15" t="s">
        <v>449</v>
      </c>
      <c r="C15" t="s">
        <v>450</v>
      </c>
      <c r="D15" t="s">
        <v>455</v>
      </c>
      <c r="E15" t="s">
        <v>456</v>
      </c>
      <c r="F15" t="s">
        <v>427</v>
      </c>
      <c r="G15" t="s">
        <v>464</v>
      </c>
      <c r="H15" t="s">
        <v>429</v>
      </c>
      <c r="I15" t="s">
        <v>430</v>
      </c>
      <c r="J15" t="s">
        <v>431</v>
      </c>
      <c r="K15" s="15" t="s">
        <v>465</v>
      </c>
      <c r="L15" t="s">
        <v>433</v>
      </c>
      <c r="M15" t="s">
        <v>159</v>
      </c>
    </row>
    <row r="16" spans="1:13">
      <c r="A16" t="s">
        <v>466</v>
      </c>
      <c r="B16" t="s">
        <v>449</v>
      </c>
      <c r="C16" t="s">
        <v>450</v>
      </c>
      <c r="D16" t="s">
        <v>455</v>
      </c>
      <c r="E16" t="s">
        <v>456</v>
      </c>
      <c r="F16" t="s">
        <v>436</v>
      </c>
      <c r="G16" t="s">
        <v>464</v>
      </c>
      <c r="H16" t="s">
        <v>429</v>
      </c>
      <c r="I16" t="s">
        <v>437</v>
      </c>
      <c r="J16" t="s">
        <v>431</v>
      </c>
      <c r="K16" s="15" t="s">
        <v>467</v>
      </c>
      <c r="L16" t="s">
        <v>433</v>
      </c>
      <c r="M16" t="s">
        <v>159</v>
      </c>
    </row>
    <row r="17" spans="1:13">
      <c r="A17" t="s">
        <v>468</v>
      </c>
      <c r="B17" t="s">
        <v>449</v>
      </c>
      <c r="C17" t="s">
        <v>450</v>
      </c>
      <c r="D17" t="s">
        <v>455</v>
      </c>
      <c r="E17" t="s">
        <v>456</v>
      </c>
      <c r="F17" t="s">
        <v>427</v>
      </c>
      <c r="G17" t="s">
        <v>469</v>
      </c>
      <c r="H17" t="s">
        <v>429</v>
      </c>
      <c r="I17" t="s">
        <v>430</v>
      </c>
      <c r="J17" t="s">
        <v>431</v>
      </c>
      <c r="K17" s="15" t="s">
        <v>470</v>
      </c>
      <c r="L17" t="s">
        <v>433</v>
      </c>
      <c r="M17" t="s">
        <v>159</v>
      </c>
    </row>
    <row r="18" spans="1:13">
      <c r="A18" t="s">
        <v>471</v>
      </c>
      <c r="B18" t="s">
        <v>425</v>
      </c>
      <c r="C18" t="s">
        <v>472</v>
      </c>
      <c r="D18" t="s">
        <v>451</v>
      </c>
      <c r="E18" t="s">
        <v>452</v>
      </c>
      <c r="F18" t="s">
        <v>427</v>
      </c>
      <c r="G18" t="s">
        <v>445</v>
      </c>
      <c r="H18" t="s">
        <v>429</v>
      </c>
      <c r="I18" t="s">
        <v>430</v>
      </c>
      <c r="J18" t="s">
        <v>431</v>
      </c>
      <c r="K18" s="15" t="s">
        <v>473</v>
      </c>
      <c r="L18" t="s">
        <v>447</v>
      </c>
      <c r="M18" t="s">
        <v>434</v>
      </c>
    </row>
    <row r="19" spans="1:13">
      <c r="A19" t="s">
        <v>474</v>
      </c>
      <c r="B19" t="s">
        <v>425</v>
      </c>
      <c r="C19" t="s">
        <v>472</v>
      </c>
      <c r="D19" t="s">
        <v>455</v>
      </c>
      <c r="E19" t="s">
        <v>456</v>
      </c>
      <c r="F19" t="s">
        <v>427</v>
      </c>
      <c r="G19" t="s">
        <v>428</v>
      </c>
      <c r="H19" t="s">
        <v>429</v>
      </c>
      <c r="I19" t="s">
        <v>430</v>
      </c>
      <c r="J19" t="s">
        <v>431</v>
      </c>
      <c r="K19" s="15" t="s">
        <v>475</v>
      </c>
      <c r="L19" t="s">
        <v>433</v>
      </c>
      <c r="M19" t="s">
        <v>159</v>
      </c>
    </row>
    <row r="20" spans="1:13">
      <c r="A20" t="s">
        <v>476</v>
      </c>
      <c r="B20" t="s">
        <v>425</v>
      </c>
      <c r="C20" t="s">
        <v>472</v>
      </c>
      <c r="D20" t="s">
        <v>455</v>
      </c>
      <c r="E20" t="s">
        <v>456</v>
      </c>
      <c r="F20" t="s">
        <v>436</v>
      </c>
      <c r="G20" t="s">
        <v>428</v>
      </c>
      <c r="H20" t="s">
        <v>477</v>
      </c>
      <c r="I20" t="s">
        <v>437</v>
      </c>
      <c r="J20" t="s">
        <v>431</v>
      </c>
      <c r="K20" s="15" t="s">
        <v>478</v>
      </c>
      <c r="L20" t="s">
        <v>433</v>
      </c>
      <c r="M20" t="s">
        <v>159</v>
      </c>
    </row>
    <row r="21" spans="1:13">
      <c r="A21" t="s">
        <v>479</v>
      </c>
      <c r="B21" t="s">
        <v>425</v>
      </c>
      <c r="C21" t="s">
        <v>472</v>
      </c>
      <c r="D21" t="s">
        <v>455</v>
      </c>
      <c r="E21" t="s">
        <v>456</v>
      </c>
      <c r="F21" t="s">
        <v>427</v>
      </c>
      <c r="G21" t="s">
        <v>461</v>
      </c>
      <c r="H21" t="s">
        <v>429</v>
      </c>
      <c r="I21" t="s">
        <v>430</v>
      </c>
      <c r="J21" t="s">
        <v>431</v>
      </c>
      <c r="K21" s="15" t="s">
        <v>480</v>
      </c>
      <c r="L21" t="s">
        <v>433</v>
      </c>
      <c r="M21" t="s">
        <v>159</v>
      </c>
    </row>
    <row r="22" spans="1:13">
      <c r="A22" t="s">
        <v>481</v>
      </c>
      <c r="B22" t="s">
        <v>425</v>
      </c>
      <c r="C22" t="s">
        <v>472</v>
      </c>
      <c r="D22" t="s">
        <v>455</v>
      </c>
      <c r="E22" t="s">
        <v>456</v>
      </c>
      <c r="F22" t="s">
        <v>427</v>
      </c>
      <c r="G22" t="s">
        <v>464</v>
      </c>
      <c r="H22" t="s">
        <v>429</v>
      </c>
      <c r="I22" t="s">
        <v>430</v>
      </c>
      <c r="J22" t="s">
        <v>431</v>
      </c>
      <c r="K22" s="15" t="s">
        <v>482</v>
      </c>
      <c r="L22" t="s">
        <v>433</v>
      </c>
      <c r="M22" t="s">
        <v>159</v>
      </c>
    </row>
    <row r="23" spans="1:13">
      <c r="A23" t="s">
        <v>483</v>
      </c>
      <c r="B23" t="s">
        <v>425</v>
      </c>
      <c r="C23" t="s">
        <v>472</v>
      </c>
      <c r="D23" t="s">
        <v>455</v>
      </c>
      <c r="E23" t="s">
        <v>456</v>
      </c>
      <c r="F23" t="s">
        <v>436</v>
      </c>
      <c r="G23" t="s">
        <v>464</v>
      </c>
      <c r="H23" t="s">
        <v>429</v>
      </c>
      <c r="I23" t="s">
        <v>437</v>
      </c>
      <c r="J23" t="s">
        <v>431</v>
      </c>
      <c r="K23" s="15" t="s">
        <v>484</v>
      </c>
      <c r="L23" t="s">
        <v>433</v>
      </c>
      <c r="M23" t="s">
        <v>159</v>
      </c>
    </row>
    <row r="24" spans="1:13">
      <c r="A24" t="s">
        <v>485</v>
      </c>
      <c r="B24" t="s">
        <v>425</v>
      </c>
      <c r="C24" t="s">
        <v>472</v>
      </c>
      <c r="D24" t="s">
        <v>455</v>
      </c>
      <c r="E24" t="s">
        <v>456</v>
      </c>
      <c r="F24" t="s">
        <v>427</v>
      </c>
      <c r="G24" t="s">
        <v>469</v>
      </c>
      <c r="H24" t="s">
        <v>429</v>
      </c>
      <c r="I24" t="s">
        <v>430</v>
      </c>
      <c r="J24" t="s">
        <v>431</v>
      </c>
      <c r="K24" s="15" t="s">
        <v>486</v>
      </c>
      <c r="L24" t="s">
        <v>433</v>
      </c>
      <c r="M24" t="s">
        <v>159</v>
      </c>
    </row>
    <row r="25" spans="1:13">
      <c r="A25" t="s">
        <v>487</v>
      </c>
      <c r="B25" t="s">
        <v>451</v>
      </c>
      <c r="C25" t="s">
        <v>488</v>
      </c>
      <c r="D25" t="s">
        <v>489</v>
      </c>
      <c r="E25" t="s">
        <v>490</v>
      </c>
      <c r="F25" t="s">
        <v>427</v>
      </c>
      <c r="G25" t="s">
        <v>491</v>
      </c>
      <c r="H25" t="s">
        <v>429</v>
      </c>
      <c r="I25" t="s">
        <v>430</v>
      </c>
      <c r="J25" t="s">
        <v>431</v>
      </c>
      <c r="K25" s="15" t="s">
        <v>492</v>
      </c>
      <c r="L25" t="s">
        <v>447</v>
      </c>
      <c r="M25" t="s">
        <v>493</v>
      </c>
    </row>
    <row r="26" spans="1:13">
      <c r="A26" t="s">
        <v>494</v>
      </c>
      <c r="B26" t="s">
        <v>451</v>
      </c>
      <c r="C26" t="s">
        <v>488</v>
      </c>
      <c r="D26" t="s">
        <v>489</v>
      </c>
      <c r="E26" t="s">
        <v>495</v>
      </c>
      <c r="F26" t="s">
        <v>427</v>
      </c>
      <c r="G26" t="s">
        <v>496</v>
      </c>
      <c r="H26" t="s">
        <v>429</v>
      </c>
      <c r="I26" t="s">
        <v>437</v>
      </c>
      <c r="J26" t="s">
        <v>431</v>
      </c>
      <c r="K26" s="15" t="s">
        <v>497</v>
      </c>
      <c r="L26" t="s">
        <v>447</v>
      </c>
      <c r="M26" t="s">
        <v>493</v>
      </c>
    </row>
    <row r="27" spans="1:13">
      <c r="A27" t="s">
        <v>498</v>
      </c>
      <c r="B27" t="s">
        <v>451</v>
      </c>
      <c r="C27" t="s">
        <v>488</v>
      </c>
      <c r="D27" t="s">
        <v>489</v>
      </c>
      <c r="E27" t="s">
        <v>495</v>
      </c>
      <c r="F27" t="s">
        <v>436</v>
      </c>
      <c r="G27" t="s">
        <v>496</v>
      </c>
      <c r="H27" t="s">
        <v>429</v>
      </c>
      <c r="I27" t="s">
        <v>437</v>
      </c>
      <c r="J27" t="s">
        <v>431</v>
      </c>
      <c r="K27" s="15" t="s">
        <v>497</v>
      </c>
      <c r="L27" t="s">
        <v>447</v>
      </c>
      <c r="M27" t="s">
        <v>493</v>
      </c>
    </row>
    <row r="28" spans="1:13">
      <c r="A28" t="s">
        <v>499</v>
      </c>
      <c r="B28" t="s">
        <v>451</v>
      </c>
      <c r="C28" t="s">
        <v>488</v>
      </c>
      <c r="D28" t="s">
        <v>489</v>
      </c>
      <c r="E28" t="s">
        <v>495</v>
      </c>
      <c r="F28" t="s">
        <v>427</v>
      </c>
      <c r="G28" t="s">
        <v>500</v>
      </c>
      <c r="H28" t="s">
        <v>429</v>
      </c>
      <c r="I28" t="s">
        <v>430</v>
      </c>
      <c r="J28" t="s">
        <v>431</v>
      </c>
      <c r="K28" s="15" t="s">
        <v>501</v>
      </c>
      <c r="L28" t="s">
        <v>447</v>
      </c>
      <c r="M28" t="s">
        <v>493</v>
      </c>
    </row>
    <row r="29" spans="1:13">
      <c r="A29" t="s">
        <v>502</v>
      </c>
      <c r="B29" t="s">
        <v>451</v>
      </c>
      <c r="C29" t="s">
        <v>488</v>
      </c>
      <c r="D29" t="s">
        <v>489</v>
      </c>
      <c r="E29" t="s">
        <v>495</v>
      </c>
      <c r="F29" t="s">
        <v>427</v>
      </c>
      <c r="G29" t="s">
        <v>503</v>
      </c>
      <c r="H29" t="s">
        <v>429</v>
      </c>
      <c r="I29" t="s">
        <v>437</v>
      </c>
      <c r="J29" t="s">
        <v>431</v>
      </c>
      <c r="K29" s="15" t="s">
        <v>504</v>
      </c>
      <c r="L29" t="s">
        <v>447</v>
      </c>
      <c r="M29" t="s">
        <v>493</v>
      </c>
    </row>
    <row r="30" spans="1:13">
      <c r="A30" t="s">
        <v>505</v>
      </c>
      <c r="B30" t="s">
        <v>451</v>
      </c>
      <c r="C30" t="s">
        <v>488</v>
      </c>
      <c r="D30" t="s">
        <v>489</v>
      </c>
      <c r="E30" t="s">
        <v>495</v>
      </c>
      <c r="F30" t="s">
        <v>436</v>
      </c>
      <c r="G30" t="s">
        <v>503</v>
      </c>
      <c r="H30" t="s">
        <v>429</v>
      </c>
      <c r="I30" t="s">
        <v>437</v>
      </c>
      <c r="J30" t="s">
        <v>431</v>
      </c>
      <c r="K30" s="15" t="s">
        <v>504</v>
      </c>
      <c r="L30" t="s">
        <v>447</v>
      </c>
      <c r="M30" t="s">
        <v>493</v>
      </c>
    </row>
    <row r="31" spans="1:13">
      <c r="A31" t="s">
        <v>506</v>
      </c>
      <c r="B31" t="s">
        <v>451</v>
      </c>
      <c r="C31" t="s">
        <v>488</v>
      </c>
      <c r="D31" t="s">
        <v>489</v>
      </c>
      <c r="E31" t="s">
        <v>495</v>
      </c>
      <c r="F31" t="s">
        <v>427</v>
      </c>
      <c r="G31" t="s">
        <v>507</v>
      </c>
      <c r="H31" t="s">
        <v>429</v>
      </c>
      <c r="I31" t="s">
        <v>437</v>
      </c>
      <c r="J31" t="s">
        <v>431</v>
      </c>
      <c r="K31" s="15" t="s">
        <v>508</v>
      </c>
      <c r="L31" t="s">
        <v>433</v>
      </c>
      <c r="M31" t="s">
        <v>493</v>
      </c>
    </row>
    <row r="32" spans="1:13">
      <c r="A32" t="s">
        <v>509</v>
      </c>
      <c r="B32" t="s">
        <v>451</v>
      </c>
      <c r="C32" t="s">
        <v>488</v>
      </c>
      <c r="D32" t="s">
        <v>489</v>
      </c>
      <c r="E32" t="s">
        <v>495</v>
      </c>
      <c r="F32" t="s">
        <v>436</v>
      </c>
      <c r="G32" t="s">
        <v>507</v>
      </c>
      <c r="H32" t="s">
        <v>429</v>
      </c>
      <c r="I32" t="s">
        <v>437</v>
      </c>
      <c r="J32" t="s">
        <v>431</v>
      </c>
      <c r="K32" s="15" t="s">
        <v>508</v>
      </c>
      <c r="L32" t="s">
        <v>433</v>
      </c>
      <c r="M32" t="s">
        <v>493</v>
      </c>
    </row>
    <row r="33" spans="1:13">
      <c r="A33" t="s">
        <v>510</v>
      </c>
      <c r="B33" t="s">
        <v>451</v>
      </c>
      <c r="C33" t="s">
        <v>488</v>
      </c>
      <c r="D33" t="s">
        <v>451</v>
      </c>
      <c r="E33" t="s">
        <v>511</v>
      </c>
      <c r="F33" t="s">
        <v>427</v>
      </c>
      <c r="G33" t="s">
        <v>500</v>
      </c>
      <c r="H33" t="s">
        <v>429</v>
      </c>
      <c r="I33" t="s">
        <v>430</v>
      </c>
      <c r="J33" t="s">
        <v>431</v>
      </c>
      <c r="K33" s="15" t="s">
        <v>512</v>
      </c>
      <c r="L33" t="s">
        <v>433</v>
      </c>
      <c r="M33" t="s">
        <v>434</v>
      </c>
    </row>
    <row r="34" spans="1:13">
      <c r="A34" t="s">
        <v>513</v>
      </c>
      <c r="B34" t="s">
        <v>451</v>
      </c>
      <c r="C34" t="s">
        <v>488</v>
      </c>
      <c r="D34" t="s">
        <v>451</v>
      </c>
      <c r="E34" t="s">
        <v>511</v>
      </c>
      <c r="F34" t="s">
        <v>427</v>
      </c>
      <c r="G34" t="s">
        <v>514</v>
      </c>
      <c r="H34" t="s">
        <v>429</v>
      </c>
      <c r="I34" t="s">
        <v>430</v>
      </c>
      <c r="J34" t="s">
        <v>431</v>
      </c>
      <c r="K34" s="15" t="s">
        <v>515</v>
      </c>
      <c r="L34" t="s">
        <v>433</v>
      </c>
      <c r="M34" t="s">
        <v>434</v>
      </c>
    </row>
    <row r="35" spans="1:13">
      <c r="A35" t="s">
        <v>516</v>
      </c>
      <c r="B35" t="s">
        <v>451</v>
      </c>
      <c r="C35" t="s">
        <v>488</v>
      </c>
      <c r="D35" t="s">
        <v>451</v>
      </c>
      <c r="E35" t="s">
        <v>511</v>
      </c>
      <c r="F35" t="s">
        <v>427</v>
      </c>
      <c r="G35" t="s">
        <v>517</v>
      </c>
      <c r="H35" t="s">
        <v>429</v>
      </c>
      <c r="I35" t="s">
        <v>430</v>
      </c>
      <c r="J35" t="s">
        <v>431</v>
      </c>
      <c r="K35" s="15" t="s">
        <v>518</v>
      </c>
      <c r="L35" t="s">
        <v>433</v>
      </c>
      <c r="M35" t="s">
        <v>434</v>
      </c>
    </row>
    <row r="36" spans="1:13">
      <c r="A36" t="s">
        <v>519</v>
      </c>
      <c r="B36" t="s">
        <v>451</v>
      </c>
      <c r="C36" t="s">
        <v>488</v>
      </c>
      <c r="D36" t="s">
        <v>451</v>
      </c>
      <c r="E36" t="s">
        <v>511</v>
      </c>
      <c r="F36" t="s">
        <v>427</v>
      </c>
      <c r="G36" t="s">
        <v>520</v>
      </c>
      <c r="H36" t="s">
        <v>429</v>
      </c>
      <c r="I36" t="s">
        <v>430</v>
      </c>
      <c r="J36" t="s">
        <v>431</v>
      </c>
      <c r="K36" s="15" t="s">
        <v>521</v>
      </c>
      <c r="L36" t="s">
        <v>433</v>
      </c>
      <c r="M36" t="s">
        <v>434</v>
      </c>
    </row>
    <row r="37" spans="1:13">
      <c r="A37" t="s">
        <v>522</v>
      </c>
      <c r="B37" t="s">
        <v>451</v>
      </c>
      <c r="C37" t="s">
        <v>488</v>
      </c>
      <c r="D37" t="s">
        <v>451</v>
      </c>
      <c r="E37" t="s">
        <v>523</v>
      </c>
      <c r="F37" t="s">
        <v>427</v>
      </c>
      <c r="G37" t="s">
        <v>524</v>
      </c>
      <c r="H37" t="s">
        <v>429</v>
      </c>
      <c r="I37" t="s">
        <v>430</v>
      </c>
      <c r="J37" t="s">
        <v>431</v>
      </c>
      <c r="K37" s="15" t="s">
        <v>525</v>
      </c>
      <c r="L37" t="s">
        <v>447</v>
      </c>
      <c r="M37" t="s">
        <v>434</v>
      </c>
    </row>
    <row r="38" spans="1:13">
      <c r="A38" t="s">
        <v>526</v>
      </c>
      <c r="B38" t="s">
        <v>451</v>
      </c>
      <c r="C38" t="s">
        <v>488</v>
      </c>
      <c r="D38" t="s">
        <v>451</v>
      </c>
      <c r="E38" t="s">
        <v>523</v>
      </c>
      <c r="F38" t="s">
        <v>427</v>
      </c>
      <c r="G38" t="s">
        <v>503</v>
      </c>
      <c r="H38" t="s">
        <v>429</v>
      </c>
      <c r="I38" t="s">
        <v>430</v>
      </c>
      <c r="J38" t="s">
        <v>431</v>
      </c>
      <c r="K38" s="15" t="s">
        <v>527</v>
      </c>
      <c r="L38" t="s">
        <v>447</v>
      </c>
      <c r="M38" t="s">
        <v>434</v>
      </c>
    </row>
    <row r="39" spans="1:13">
      <c r="A39" t="s">
        <v>528</v>
      </c>
      <c r="B39" t="s">
        <v>451</v>
      </c>
      <c r="C39" t="s">
        <v>488</v>
      </c>
      <c r="D39" t="s">
        <v>451</v>
      </c>
      <c r="E39" t="s">
        <v>523</v>
      </c>
      <c r="F39" t="s">
        <v>427</v>
      </c>
      <c r="G39" t="s">
        <v>529</v>
      </c>
      <c r="H39" t="s">
        <v>429</v>
      </c>
      <c r="I39" t="s">
        <v>430</v>
      </c>
      <c r="J39" t="s">
        <v>431</v>
      </c>
      <c r="K39" s="15" t="s">
        <v>530</v>
      </c>
      <c r="L39" t="s">
        <v>447</v>
      </c>
      <c r="M39" t="s">
        <v>434</v>
      </c>
    </row>
    <row r="40" spans="1:13">
      <c r="A40" t="s">
        <v>531</v>
      </c>
      <c r="B40" t="s">
        <v>451</v>
      </c>
      <c r="C40" t="s">
        <v>488</v>
      </c>
      <c r="D40" t="s">
        <v>451</v>
      </c>
      <c r="E40" t="s">
        <v>523</v>
      </c>
      <c r="F40" t="s">
        <v>427</v>
      </c>
      <c r="G40" t="s">
        <v>532</v>
      </c>
      <c r="H40" t="s">
        <v>429</v>
      </c>
      <c r="I40" t="s">
        <v>430</v>
      </c>
      <c r="J40" t="s">
        <v>431</v>
      </c>
      <c r="K40" s="15" t="s">
        <v>533</v>
      </c>
      <c r="L40" t="s">
        <v>447</v>
      </c>
      <c r="M40" t="s">
        <v>434</v>
      </c>
    </row>
    <row r="41" spans="1:13">
      <c r="A41" t="s">
        <v>534</v>
      </c>
      <c r="B41" t="s">
        <v>451</v>
      </c>
      <c r="C41" t="s">
        <v>488</v>
      </c>
      <c r="D41" t="s">
        <v>451</v>
      </c>
      <c r="E41" t="s">
        <v>523</v>
      </c>
      <c r="F41" t="s">
        <v>427</v>
      </c>
      <c r="G41" t="s">
        <v>469</v>
      </c>
      <c r="H41" t="s">
        <v>429</v>
      </c>
      <c r="I41" t="s">
        <v>430</v>
      </c>
      <c r="J41" t="s">
        <v>431</v>
      </c>
      <c r="K41" s="15" t="s">
        <v>535</v>
      </c>
      <c r="L41" t="s">
        <v>447</v>
      </c>
      <c r="M41" t="s">
        <v>434</v>
      </c>
    </row>
    <row r="42" spans="1:13">
      <c r="A42" t="s">
        <v>536</v>
      </c>
      <c r="B42" t="s">
        <v>451</v>
      </c>
      <c r="C42" t="s">
        <v>488</v>
      </c>
      <c r="D42" t="s">
        <v>451</v>
      </c>
      <c r="E42" t="s">
        <v>523</v>
      </c>
      <c r="F42" t="s">
        <v>427</v>
      </c>
      <c r="G42" t="s">
        <v>537</v>
      </c>
      <c r="H42" t="s">
        <v>429</v>
      </c>
      <c r="I42" t="s">
        <v>430</v>
      </c>
      <c r="J42" t="s">
        <v>431</v>
      </c>
      <c r="K42" s="15" t="s">
        <v>538</v>
      </c>
      <c r="L42" t="s">
        <v>447</v>
      </c>
      <c r="M42" t="s">
        <v>434</v>
      </c>
    </row>
    <row r="43" spans="1:13">
      <c r="A43" t="s">
        <v>539</v>
      </c>
      <c r="B43" t="s">
        <v>451</v>
      </c>
      <c r="C43" t="s">
        <v>488</v>
      </c>
      <c r="D43" t="s">
        <v>489</v>
      </c>
      <c r="E43" t="s">
        <v>540</v>
      </c>
      <c r="F43" t="s">
        <v>427</v>
      </c>
      <c r="G43" t="s">
        <v>541</v>
      </c>
      <c r="H43" t="s">
        <v>429</v>
      </c>
      <c r="I43" t="s">
        <v>437</v>
      </c>
      <c r="J43" t="s">
        <v>431</v>
      </c>
      <c r="K43" s="15" t="s">
        <v>542</v>
      </c>
      <c r="L43" t="s">
        <v>447</v>
      </c>
      <c r="M43" t="s">
        <v>493</v>
      </c>
    </row>
    <row r="44" spans="1:13">
      <c r="A44" t="s">
        <v>543</v>
      </c>
      <c r="B44" t="s">
        <v>451</v>
      </c>
      <c r="C44" t="s">
        <v>488</v>
      </c>
      <c r="D44" t="s">
        <v>489</v>
      </c>
      <c r="E44" t="s">
        <v>540</v>
      </c>
      <c r="F44" t="s">
        <v>436</v>
      </c>
      <c r="G44" t="s">
        <v>541</v>
      </c>
      <c r="H44" t="s">
        <v>429</v>
      </c>
      <c r="I44" t="s">
        <v>437</v>
      </c>
      <c r="J44" t="s">
        <v>431</v>
      </c>
      <c r="K44" s="15" t="s">
        <v>542</v>
      </c>
      <c r="L44" t="s">
        <v>447</v>
      </c>
      <c r="M44" t="s">
        <v>493</v>
      </c>
    </row>
    <row r="45" spans="1:13">
      <c r="A45" t="s">
        <v>544</v>
      </c>
      <c r="B45" t="s">
        <v>451</v>
      </c>
      <c r="C45" t="s">
        <v>488</v>
      </c>
      <c r="D45" t="s">
        <v>489</v>
      </c>
      <c r="E45" t="s">
        <v>545</v>
      </c>
      <c r="F45" t="s">
        <v>436</v>
      </c>
      <c r="G45" t="s">
        <v>546</v>
      </c>
      <c r="H45" t="s">
        <v>429</v>
      </c>
      <c r="I45" t="s">
        <v>437</v>
      </c>
      <c r="J45" t="s">
        <v>431</v>
      </c>
      <c r="K45" s="15" t="s">
        <v>547</v>
      </c>
      <c r="L45" t="s">
        <v>447</v>
      </c>
      <c r="M45" t="s">
        <v>493</v>
      </c>
    </row>
    <row r="46" spans="1:13">
      <c r="A46" t="s">
        <v>548</v>
      </c>
      <c r="B46" t="s">
        <v>451</v>
      </c>
      <c r="C46" t="s">
        <v>488</v>
      </c>
      <c r="D46" t="s">
        <v>451</v>
      </c>
      <c r="E46" t="s">
        <v>549</v>
      </c>
      <c r="F46" t="s">
        <v>427</v>
      </c>
      <c r="G46" t="s">
        <v>469</v>
      </c>
      <c r="H46" t="s">
        <v>429</v>
      </c>
      <c r="I46" t="s">
        <v>430</v>
      </c>
      <c r="J46" t="s">
        <v>431</v>
      </c>
      <c r="K46" s="15" t="s">
        <v>550</v>
      </c>
      <c r="L46" t="s">
        <v>433</v>
      </c>
      <c r="M46" t="s">
        <v>434</v>
      </c>
    </row>
    <row r="47" spans="1:13">
      <c r="A47" t="s">
        <v>551</v>
      </c>
      <c r="B47" t="s">
        <v>451</v>
      </c>
      <c r="C47" t="s">
        <v>488</v>
      </c>
      <c r="D47" t="s">
        <v>451</v>
      </c>
      <c r="E47" t="s">
        <v>552</v>
      </c>
      <c r="F47" t="s">
        <v>427</v>
      </c>
      <c r="G47" t="s">
        <v>553</v>
      </c>
      <c r="H47" t="s">
        <v>429</v>
      </c>
      <c r="I47" t="s">
        <v>430</v>
      </c>
      <c r="J47" t="s">
        <v>431</v>
      </c>
      <c r="K47" s="15" t="s">
        <v>554</v>
      </c>
      <c r="L47" t="s">
        <v>433</v>
      </c>
      <c r="M47" t="s">
        <v>434</v>
      </c>
    </row>
    <row r="48" spans="1:13">
      <c r="A48" t="s">
        <v>555</v>
      </c>
      <c r="B48" t="s">
        <v>451</v>
      </c>
      <c r="C48" t="s">
        <v>488</v>
      </c>
      <c r="D48" t="s">
        <v>455</v>
      </c>
      <c r="E48" t="s">
        <v>456</v>
      </c>
      <c r="F48" t="s">
        <v>427</v>
      </c>
      <c r="G48" t="s">
        <v>469</v>
      </c>
      <c r="H48" t="s">
        <v>429</v>
      </c>
      <c r="I48" t="s">
        <v>430</v>
      </c>
      <c r="J48" t="s">
        <v>431</v>
      </c>
      <c r="K48" s="15" t="s">
        <v>556</v>
      </c>
      <c r="L48" t="s">
        <v>557</v>
      </c>
      <c r="M48" t="s">
        <v>434</v>
      </c>
    </row>
    <row r="49" spans="1:13">
      <c r="A49" t="s">
        <v>558</v>
      </c>
      <c r="B49" t="s">
        <v>451</v>
      </c>
      <c r="C49" t="s">
        <v>488</v>
      </c>
      <c r="D49" t="s">
        <v>559</v>
      </c>
      <c r="E49" t="s">
        <v>560</v>
      </c>
      <c r="F49" t="s">
        <v>427</v>
      </c>
      <c r="G49" t="s">
        <v>445</v>
      </c>
      <c r="H49" t="s">
        <v>429</v>
      </c>
      <c r="I49" t="s">
        <v>430</v>
      </c>
      <c r="J49" t="s">
        <v>431</v>
      </c>
      <c r="K49" s="15" t="s">
        <v>561</v>
      </c>
      <c r="L49" t="s">
        <v>447</v>
      </c>
      <c r="M49" t="s">
        <v>434</v>
      </c>
    </row>
    <row r="50" spans="1:13">
      <c r="A50" t="s">
        <v>562</v>
      </c>
      <c r="B50" t="s">
        <v>451</v>
      </c>
      <c r="C50" t="s">
        <v>549</v>
      </c>
      <c r="D50" t="s">
        <v>489</v>
      </c>
      <c r="E50" t="s">
        <v>495</v>
      </c>
      <c r="F50" t="s">
        <v>427</v>
      </c>
      <c r="G50" t="s">
        <v>563</v>
      </c>
      <c r="H50" t="s">
        <v>429</v>
      </c>
      <c r="I50" t="s">
        <v>437</v>
      </c>
      <c r="J50" t="s">
        <v>431</v>
      </c>
      <c r="K50" s="15" t="s">
        <v>564</v>
      </c>
      <c r="L50" t="s">
        <v>433</v>
      </c>
      <c r="M50" t="s">
        <v>434</v>
      </c>
    </row>
    <row r="51" spans="1:13">
      <c r="A51" t="s">
        <v>565</v>
      </c>
      <c r="B51" t="s">
        <v>451</v>
      </c>
      <c r="C51" t="s">
        <v>549</v>
      </c>
      <c r="D51" t="s">
        <v>489</v>
      </c>
      <c r="E51" t="s">
        <v>495</v>
      </c>
      <c r="F51" t="s">
        <v>436</v>
      </c>
      <c r="G51" t="s">
        <v>563</v>
      </c>
      <c r="H51" t="s">
        <v>429</v>
      </c>
      <c r="I51" t="s">
        <v>437</v>
      </c>
      <c r="J51" t="s">
        <v>431</v>
      </c>
      <c r="K51" s="15" t="s">
        <v>564</v>
      </c>
      <c r="L51" t="s">
        <v>433</v>
      </c>
      <c r="M51" t="s">
        <v>434</v>
      </c>
    </row>
    <row r="52" spans="1:13">
      <c r="A52" t="s">
        <v>566</v>
      </c>
      <c r="B52" t="s">
        <v>451</v>
      </c>
      <c r="C52" t="s">
        <v>549</v>
      </c>
      <c r="D52" t="s">
        <v>489</v>
      </c>
      <c r="E52" t="s">
        <v>567</v>
      </c>
      <c r="F52" t="s">
        <v>427</v>
      </c>
      <c r="G52" t="s">
        <v>524</v>
      </c>
      <c r="H52" t="s">
        <v>429</v>
      </c>
      <c r="I52" t="s">
        <v>430</v>
      </c>
      <c r="J52" t="s">
        <v>431</v>
      </c>
      <c r="K52" s="15" t="s">
        <v>568</v>
      </c>
      <c r="L52" t="s">
        <v>433</v>
      </c>
      <c r="M52" t="s">
        <v>434</v>
      </c>
    </row>
    <row r="53" spans="1:13">
      <c r="A53" t="s">
        <v>569</v>
      </c>
      <c r="B53" t="s">
        <v>451</v>
      </c>
      <c r="C53" t="s">
        <v>549</v>
      </c>
      <c r="D53" t="s">
        <v>489</v>
      </c>
      <c r="E53" t="s">
        <v>567</v>
      </c>
      <c r="F53" t="s">
        <v>427</v>
      </c>
      <c r="G53" t="s">
        <v>570</v>
      </c>
      <c r="H53" t="s">
        <v>429</v>
      </c>
      <c r="I53" t="s">
        <v>430</v>
      </c>
      <c r="J53" t="s">
        <v>431</v>
      </c>
      <c r="K53" s="15" t="s">
        <v>571</v>
      </c>
      <c r="L53" t="s">
        <v>433</v>
      </c>
      <c r="M53" t="s">
        <v>434</v>
      </c>
    </row>
    <row r="54" spans="1:13">
      <c r="A54" t="s">
        <v>572</v>
      </c>
      <c r="B54" t="s">
        <v>451</v>
      </c>
      <c r="C54" t="s">
        <v>573</v>
      </c>
      <c r="D54" t="s">
        <v>574</v>
      </c>
      <c r="E54" t="s">
        <v>575</v>
      </c>
      <c r="F54" t="s">
        <v>427</v>
      </c>
      <c r="G54" t="s">
        <v>576</v>
      </c>
      <c r="H54" t="s">
        <v>429</v>
      </c>
      <c r="I54" t="s">
        <v>430</v>
      </c>
      <c r="J54" t="s">
        <v>431</v>
      </c>
      <c r="K54" s="15" t="s">
        <v>577</v>
      </c>
      <c r="L54" t="s">
        <v>433</v>
      </c>
      <c r="M54" t="s">
        <v>434</v>
      </c>
    </row>
    <row r="55" spans="1:13">
      <c r="A55" t="s">
        <v>578</v>
      </c>
      <c r="B55" t="s">
        <v>451</v>
      </c>
      <c r="C55" t="s">
        <v>573</v>
      </c>
      <c r="D55" t="s">
        <v>451</v>
      </c>
      <c r="E55" t="s">
        <v>579</v>
      </c>
      <c r="F55" t="s">
        <v>427</v>
      </c>
      <c r="G55" t="s">
        <v>580</v>
      </c>
      <c r="H55" t="s">
        <v>429</v>
      </c>
      <c r="I55" t="s">
        <v>430</v>
      </c>
      <c r="J55" t="s">
        <v>431</v>
      </c>
      <c r="K55" s="15" t="s">
        <v>581</v>
      </c>
      <c r="L55" t="s">
        <v>433</v>
      </c>
      <c r="M55" t="s">
        <v>434</v>
      </c>
    </row>
    <row r="56" spans="1:13">
      <c r="A56" t="s">
        <v>582</v>
      </c>
      <c r="B56" t="s">
        <v>451</v>
      </c>
      <c r="C56" t="s">
        <v>573</v>
      </c>
      <c r="D56" t="s">
        <v>451</v>
      </c>
      <c r="E56" t="s">
        <v>583</v>
      </c>
      <c r="F56" t="s">
        <v>427</v>
      </c>
      <c r="G56" t="s">
        <v>553</v>
      </c>
      <c r="H56" t="s">
        <v>429</v>
      </c>
      <c r="I56" t="s">
        <v>430</v>
      </c>
      <c r="J56" t="s">
        <v>431</v>
      </c>
      <c r="K56" s="15" t="s">
        <v>584</v>
      </c>
      <c r="L56" t="s">
        <v>433</v>
      </c>
      <c r="M56" t="s">
        <v>434</v>
      </c>
    </row>
    <row r="57" spans="1:13">
      <c r="A57" t="s">
        <v>585</v>
      </c>
      <c r="B57" t="s">
        <v>455</v>
      </c>
      <c r="C57" t="s">
        <v>586</v>
      </c>
      <c r="D57" t="s">
        <v>574</v>
      </c>
      <c r="E57" t="s">
        <v>587</v>
      </c>
      <c r="F57" t="s">
        <v>427</v>
      </c>
      <c r="G57" t="s">
        <v>576</v>
      </c>
      <c r="H57" t="s">
        <v>429</v>
      </c>
      <c r="I57" t="s">
        <v>430</v>
      </c>
      <c r="J57" t="s">
        <v>431</v>
      </c>
      <c r="K57" s="15" t="s">
        <v>588</v>
      </c>
      <c r="L57" t="s">
        <v>433</v>
      </c>
      <c r="M57" t="s">
        <v>434</v>
      </c>
    </row>
    <row r="58" spans="1:13">
      <c r="A58" t="s">
        <v>589</v>
      </c>
      <c r="B58" t="s">
        <v>455</v>
      </c>
      <c r="C58" t="s">
        <v>162</v>
      </c>
      <c r="D58" t="s">
        <v>489</v>
      </c>
      <c r="E58" t="s">
        <v>495</v>
      </c>
      <c r="F58" t="s">
        <v>427</v>
      </c>
      <c r="G58" t="s">
        <v>496</v>
      </c>
      <c r="H58" t="s">
        <v>429</v>
      </c>
      <c r="I58" t="s">
        <v>437</v>
      </c>
      <c r="J58" t="s">
        <v>431</v>
      </c>
      <c r="K58" s="15" t="s">
        <v>497</v>
      </c>
      <c r="L58" t="s">
        <v>447</v>
      </c>
      <c r="M58" t="s">
        <v>493</v>
      </c>
    </row>
    <row r="59" spans="1:13">
      <c r="A59" t="s">
        <v>590</v>
      </c>
      <c r="B59" t="s">
        <v>455</v>
      </c>
      <c r="C59" t="s">
        <v>162</v>
      </c>
      <c r="D59" t="s">
        <v>489</v>
      </c>
      <c r="E59" t="s">
        <v>495</v>
      </c>
      <c r="F59" t="s">
        <v>436</v>
      </c>
      <c r="G59" t="s">
        <v>496</v>
      </c>
      <c r="H59" t="s">
        <v>429</v>
      </c>
      <c r="I59" t="s">
        <v>437</v>
      </c>
      <c r="J59" t="s">
        <v>431</v>
      </c>
      <c r="K59" s="15" t="s">
        <v>497</v>
      </c>
      <c r="L59" t="s">
        <v>447</v>
      </c>
      <c r="M59" t="s">
        <v>493</v>
      </c>
    </row>
    <row r="60" spans="1:13">
      <c r="A60" t="s">
        <v>591</v>
      </c>
      <c r="B60" t="s">
        <v>455</v>
      </c>
      <c r="C60" t="s">
        <v>162</v>
      </c>
      <c r="D60" t="s">
        <v>489</v>
      </c>
      <c r="E60" t="s">
        <v>495</v>
      </c>
      <c r="F60" t="s">
        <v>427</v>
      </c>
      <c r="G60" t="s">
        <v>524</v>
      </c>
      <c r="H60" t="s">
        <v>429</v>
      </c>
      <c r="I60" t="s">
        <v>430</v>
      </c>
      <c r="J60" t="s">
        <v>431</v>
      </c>
      <c r="K60" s="15" t="s">
        <v>592</v>
      </c>
      <c r="L60" t="s">
        <v>447</v>
      </c>
      <c r="M60" t="s">
        <v>493</v>
      </c>
    </row>
    <row r="61" spans="1:13">
      <c r="A61" t="s">
        <v>593</v>
      </c>
      <c r="B61" t="s">
        <v>455</v>
      </c>
      <c r="C61" t="s">
        <v>162</v>
      </c>
      <c r="D61" t="s">
        <v>489</v>
      </c>
      <c r="E61" t="s">
        <v>495</v>
      </c>
      <c r="F61" t="s">
        <v>427</v>
      </c>
      <c r="G61" t="s">
        <v>503</v>
      </c>
      <c r="H61" t="s">
        <v>429</v>
      </c>
      <c r="I61" t="s">
        <v>437</v>
      </c>
      <c r="J61" t="s">
        <v>431</v>
      </c>
      <c r="K61" s="15" t="s">
        <v>594</v>
      </c>
      <c r="L61" t="s">
        <v>447</v>
      </c>
      <c r="M61" t="s">
        <v>493</v>
      </c>
    </row>
    <row r="62" spans="1:13">
      <c r="A62" t="s">
        <v>595</v>
      </c>
      <c r="B62" t="s">
        <v>455</v>
      </c>
      <c r="C62" t="s">
        <v>162</v>
      </c>
      <c r="D62" t="s">
        <v>489</v>
      </c>
      <c r="E62" t="s">
        <v>495</v>
      </c>
      <c r="F62" t="s">
        <v>436</v>
      </c>
      <c r="G62" t="s">
        <v>503</v>
      </c>
      <c r="H62" t="s">
        <v>429</v>
      </c>
      <c r="I62" t="s">
        <v>437</v>
      </c>
      <c r="J62" t="s">
        <v>431</v>
      </c>
      <c r="K62" s="15" t="s">
        <v>594</v>
      </c>
      <c r="L62" t="s">
        <v>447</v>
      </c>
      <c r="M62" t="s">
        <v>493</v>
      </c>
    </row>
    <row r="63" spans="1:13">
      <c r="A63" t="s">
        <v>596</v>
      </c>
      <c r="B63" t="s">
        <v>455</v>
      </c>
      <c r="C63" t="s">
        <v>162</v>
      </c>
      <c r="D63" t="s">
        <v>489</v>
      </c>
      <c r="E63" t="s">
        <v>495</v>
      </c>
      <c r="F63" t="s">
        <v>427</v>
      </c>
      <c r="G63" t="s">
        <v>576</v>
      </c>
      <c r="H63" t="s">
        <v>429</v>
      </c>
      <c r="I63" t="s">
        <v>430</v>
      </c>
      <c r="J63" t="s">
        <v>431</v>
      </c>
      <c r="K63" s="15" t="s">
        <v>597</v>
      </c>
      <c r="L63" t="s">
        <v>447</v>
      </c>
      <c r="M63" t="s">
        <v>493</v>
      </c>
    </row>
    <row r="64" spans="1:13">
      <c r="A64" t="s">
        <v>598</v>
      </c>
      <c r="B64" t="s">
        <v>455</v>
      </c>
      <c r="C64" t="s">
        <v>162</v>
      </c>
      <c r="D64" t="s">
        <v>489</v>
      </c>
      <c r="E64" t="s">
        <v>495</v>
      </c>
      <c r="F64" t="s">
        <v>427</v>
      </c>
      <c r="G64" t="s">
        <v>507</v>
      </c>
      <c r="H64" t="s">
        <v>429</v>
      </c>
      <c r="I64" t="s">
        <v>437</v>
      </c>
      <c r="J64" t="s">
        <v>431</v>
      </c>
      <c r="K64" s="15" t="s">
        <v>599</v>
      </c>
      <c r="L64" t="s">
        <v>447</v>
      </c>
      <c r="M64" t="s">
        <v>493</v>
      </c>
    </row>
    <row r="65" spans="1:13">
      <c r="A65" t="s">
        <v>600</v>
      </c>
      <c r="B65" t="s">
        <v>455</v>
      </c>
      <c r="C65" t="s">
        <v>162</v>
      </c>
      <c r="D65" t="s">
        <v>489</v>
      </c>
      <c r="E65" t="s">
        <v>495</v>
      </c>
      <c r="F65" t="s">
        <v>436</v>
      </c>
      <c r="G65" t="s">
        <v>507</v>
      </c>
      <c r="H65" t="s">
        <v>429</v>
      </c>
      <c r="I65" t="s">
        <v>437</v>
      </c>
      <c r="J65" t="s">
        <v>431</v>
      </c>
      <c r="K65" s="15" t="s">
        <v>599</v>
      </c>
      <c r="L65" t="s">
        <v>447</v>
      </c>
      <c r="M65" t="s">
        <v>493</v>
      </c>
    </row>
    <row r="66" spans="1:13">
      <c r="A66" t="s">
        <v>601</v>
      </c>
      <c r="B66" t="s">
        <v>455</v>
      </c>
      <c r="C66" t="s">
        <v>162</v>
      </c>
      <c r="D66" t="s">
        <v>489</v>
      </c>
      <c r="E66" t="s">
        <v>495</v>
      </c>
      <c r="F66" t="s">
        <v>427</v>
      </c>
      <c r="G66" t="s">
        <v>537</v>
      </c>
      <c r="H66" t="s">
        <v>429</v>
      </c>
      <c r="I66" t="s">
        <v>430</v>
      </c>
      <c r="J66" t="s">
        <v>431</v>
      </c>
      <c r="K66" s="15" t="s">
        <v>602</v>
      </c>
      <c r="L66" t="s">
        <v>447</v>
      </c>
      <c r="M66" t="s">
        <v>493</v>
      </c>
    </row>
    <row r="67" spans="1:13">
      <c r="A67" t="s">
        <v>603</v>
      </c>
      <c r="B67" t="s">
        <v>455</v>
      </c>
      <c r="C67" t="s">
        <v>162</v>
      </c>
      <c r="D67" t="s">
        <v>489</v>
      </c>
      <c r="E67" t="s">
        <v>604</v>
      </c>
      <c r="F67" t="s">
        <v>436</v>
      </c>
      <c r="G67" t="s">
        <v>605</v>
      </c>
      <c r="H67" t="s">
        <v>429</v>
      </c>
      <c r="I67" t="s">
        <v>437</v>
      </c>
      <c r="J67" t="s">
        <v>431</v>
      </c>
      <c r="K67" s="15" t="s">
        <v>606</v>
      </c>
      <c r="L67" t="s">
        <v>433</v>
      </c>
      <c r="M67" t="s">
        <v>493</v>
      </c>
    </row>
    <row r="68" spans="1:13">
      <c r="A68" t="s">
        <v>607</v>
      </c>
      <c r="B68" t="s">
        <v>455</v>
      </c>
      <c r="C68" t="s">
        <v>162</v>
      </c>
      <c r="D68" t="s">
        <v>489</v>
      </c>
      <c r="E68" t="s">
        <v>540</v>
      </c>
      <c r="F68" t="s">
        <v>427</v>
      </c>
      <c r="G68" t="s">
        <v>541</v>
      </c>
      <c r="H68" t="s">
        <v>429</v>
      </c>
      <c r="I68" t="s">
        <v>437</v>
      </c>
      <c r="J68" t="s">
        <v>431</v>
      </c>
      <c r="K68" s="15" t="s">
        <v>608</v>
      </c>
      <c r="L68" t="s">
        <v>447</v>
      </c>
      <c r="M68" t="s">
        <v>493</v>
      </c>
    </row>
    <row r="69" spans="1:13">
      <c r="A69" t="s">
        <v>609</v>
      </c>
      <c r="B69" t="s">
        <v>455</v>
      </c>
      <c r="C69" t="s">
        <v>162</v>
      </c>
      <c r="D69" t="s">
        <v>489</v>
      </c>
      <c r="E69" t="s">
        <v>540</v>
      </c>
      <c r="F69" t="s">
        <v>436</v>
      </c>
      <c r="G69" t="s">
        <v>541</v>
      </c>
      <c r="H69" t="s">
        <v>429</v>
      </c>
      <c r="I69" t="s">
        <v>437</v>
      </c>
      <c r="J69" t="s">
        <v>431</v>
      </c>
      <c r="K69" s="15" t="s">
        <v>608</v>
      </c>
      <c r="L69" t="s">
        <v>447</v>
      </c>
      <c r="M69" t="s">
        <v>493</v>
      </c>
    </row>
    <row r="70" spans="1:13">
      <c r="A70" t="s">
        <v>610</v>
      </c>
      <c r="B70" t="s">
        <v>455</v>
      </c>
      <c r="C70" t="s">
        <v>162</v>
      </c>
      <c r="D70" t="s">
        <v>489</v>
      </c>
      <c r="E70" t="s">
        <v>545</v>
      </c>
      <c r="F70" t="s">
        <v>436</v>
      </c>
      <c r="G70" t="s">
        <v>546</v>
      </c>
      <c r="H70" t="s">
        <v>429</v>
      </c>
      <c r="I70" t="s">
        <v>437</v>
      </c>
      <c r="J70" t="s">
        <v>431</v>
      </c>
      <c r="K70" s="15" t="s">
        <v>547</v>
      </c>
      <c r="L70" t="s">
        <v>447</v>
      </c>
      <c r="M70" t="s">
        <v>493</v>
      </c>
    </row>
    <row r="71" spans="1:13">
      <c r="A71" t="s">
        <v>611</v>
      </c>
      <c r="B71" t="s">
        <v>455</v>
      </c>
      <c r="C71" t="s">
        <v>612</v>
      </c>
      <c r="D71" t="s">
        <v>574</v>
      </c>
      <c r="E71" t="s">
        <v>613</v>
      </c>
      <c r="F71" t="s">
        <v>427</v>
      </c>
      <c r="G71" t="s">
        <v>576</v>
      </c>
      <c r="H71" t="s">
        <v>429</v>
      </c>
      <c r="I71" t="s">
        <v>430</v>
      </c>
      <c r="J71" t="s">
        <v>431</v>
      </c>
      <c r="K71" s="15" t="s">
        <v>614</v>
      </c>
      <c r="L71" t="s">
        <v>433</v>
      </c>
      <c r="M71" t="s">
        <v>493</v>
      </c>
    </row>
    <row r="72" spans="1:13">
      <c r="A72" t="s">
        <v>615</v>
      </c>
      <c r="B72" t="s">
        <v>455</v>
      </c>
      <c r="C72" t="s">
        <v>456</v>
      </c>
      <c r="D72" t="s">
        <v>451</v>
      </c>
      <c r="E72" t="s">
        <v>488</v>
      </c>
      <c r="F72" t="s">
        <v>427</v>
      </c>
      <c r="G72" t="s">
        <v>616</v>
      </c>
      <c r="H72" t="s">
        <v>429</v>
      </c>
      <c r="I72" t="s">
        <v>430</v>
      </c>
      <c r="J72" t="s">
        <v>431</v>
      </c>
      <c r="K72" s="15" t="s">
        <v>617</v>
      </c>
      <c r="L72" t="s">
        <v>447</v>
      </c>
      <c r="M72" t="s">
        <v>434</v>
      </c>
    </row>
    <row r="73" spans="1:13">
      <c r="A73" t="s">
        <v>618</v>
      </c>
      <c r="B73" t="s">
        <v>455</v>
      </c>
      <c r="C73" t="s">
        <v>456</v>
      </c>
      <c r="D73" t="s">
        <v>451</v>
      </c>
      <c r="E73" t="s">
        <v>488</v>
      </c>
      <c r="F73" t="s">
        <v>427</v>
      </c>
      <c r="G73" t="s">
        <v>619</v>
      </c>
      <c r="H73" t="s">
        <v>429</v>
      </c>
      <c r="I73" t="s">
        <v>430</v>
      </c>
      <c r="J73" t="s">
        <v>431</v>
      </c>
      <c r="K73" s="15" t="s">
        <v>620</v>
      </c>
      <c r="L73" t="s">
        <v>447</v>
      </c>
      <c r="M73" t="s">
        <v>434</v>
      </c>
    </row>
    <row r="74" spans="1:13">
      <c r="A74" t="s">
        <v>621</v>
      </c>
      <c r="B74" t="s">
        <v>455</v>
      </c>
      <c r="C74" t="s">
        <v>456</v>
      </c>
      <c r="D74" t="s">
        <v>449</v>
      </c>
      <c r="E74" t="s">
        <v>450</v>
      </c>
      <c r="F74" t="s">
        <v>436</v>
      </c>
      <c r="G74" t="s">
        <v>622</v>
      </c>
      <c r="H74" t="s">
        <v>464</v>
      </c>
      <c r="I74" t="s">
        <v>623</v>
      </c>
      <c r="J74" t="s">
        <v>431</v>
      </c>
      <c r="K74" s="15" t="s">
        <v>624</v>
      </c>
      <c r="L74" t="s">
        <v>433</v>
      </c>
      <c r="M74" t="s">
        <v>159</v>
      </c>
    </row>
    <row r="75" spans="1:13">
      <c r="A75" t="s">
        <v>625</v>
      </c>
      <c r="B75" t="s">
        <v>455</v>
      </c>
      <c r="C75" t="s">
        <v>456</v>
      </c>
      <c r="D75" t="s">
        <v>425</v>
      </c>
      <c r="E75" t="s">
        <v>472</v>
      </c>
      <c r="F75" t="s">
        <v>436</v>
      </c>
      <c r="G75" t="s">
        <v>477</v>
      </c>
      <c r="H75" t="s">
        <v>428</v>
      </c>
      <c r="I75" t="s">
        <v>623</v>
      </c>
      <c r="J75" t="s">
        <v>431</v>
      </c>
      <c r="K75" s="15" t="s">
        <v>626</v>
      </c>
      <c r="L75" t="s">
        <v>433</v>
      </c>
      <c r="M75" t="s">
        <v>159</v>
      </c>
    </row>
    <row r="76" spans="1:13">
      <c r="A76" t="s">
        <v>627</v>
      </c>
      <c r="B76" t="s">
        <v>455</v>
      </c>
      <c r="C76" t="s">
        <v>628</v>
      </c>
      <c r="D76" t="s">
        <v>451</v>
      </c>
      <c r="E76" t="s">
        <v>573</v>
      </c>
      <c r="F76" t="s">
        <v>427</v>
      </c>
      <c r="G76" t="s">
        <v>580</v>
      </c>
      <c r="H76" t="s">
        <v>429</v>
      </c>
      <c r="I76" t="s">
        <v>430</v>
      </c>
      <c r="J76" t="s">
        <v>431</v>
      </c>
      <c r="K76" s="15" t="s">
        <v>629</v>
      </c>
      <c r="L76" t="s">
        <v>433</v>
      </c>
      <c r="M76" t="s">
        <v>434</v>
      </c>
    </row>
    <row r="77" spans="1:13">
      <c r="A77" t="s">
        <v>630</v>
      </c>
      <c r="B77" t="s">
        <v>559</v>
      </c>
      <c r="C77" t="s">
        <v>631</v>
      </c>
      <c r="D77" t="s">
        <v>451</v>
      </c>
      <c r="E77" t="s">
        <v>488</v>
      </c>
      <c r="F77" t="s">
        <v>427</v>
      </c>
      <c r="G77" t="s">
        <v>445</v>
      </c>
      <c r="H77" t="s">
        <v>429</v>
      </c>
      <c r="I77" t="s">
        <v>430</v>
      </c>
      <c r="J77" t="s">
        <v>431</v>
      </c>
      <c r="K77" s="15" t="s">
        <v>632</v>
      </c>
      <c r="L77" t="s">
        <v>447</v>
      </c>
      <c r="M77" t="s">
        <v>434</v>
      </c>
    </row>
    <row r="78" spans="1:13">
      <c r="A78" t="s">
        <v>633</v>
      </c>
      <c r="B78" t="s">
        <v>559</v>
      </c>
      <c r="C78" t="s">
        <v>631</v>
      </c>
      <c r="D78" t="s">
        <v>451</v>
      </c>
      <c r="E78" t="s">
        <v>573</v>
      </c>
      <c r="F78" t="s">
        <v>427</v>
      </c>
      <c r="G78" t="s">
        <v>580</v>
      </c>
      <c r="H78" t="s">
        <v>429</v>
      </c>
      <c r="I78" t="s">
        <v>430</v>
      </c>
      <c r="J78" t="s">
        <v>431</v>
      </c>
      <c r="K78" s="15" t="s">
        <v>634</v>
      </c>
      <c r="L78" t="s">
        <v>433</v>
      </c>
      <c r="M78" t="s">
        <v>434</v>
      </c>
    </row>
    <row r="79" spans="1:13">
      <c r="A79" t="s">
        <v>635</v>
      </c>
      <c r="B79" t="s">
        <v>559</v>
      </c>
      <c r="C79" t="s">
        <v>631</v>
      </c>
      <c r="D79" t="s">
        <v>425</v>
      </c>
      <c r="E79" t="s">
        <v>636</v>
      </c>
      <c r="F79" t="s">
        <v>427</v>
      </c>
      <c r="G79" t="s">
        <v>580</v>
      </c>
      <c r="H79" t="s">
        <v>429</v>
      </c>
      <c r="I79" t="s">
        <v>430</v>
      </c>
      <c r="J79" t="s">
        <v>431</v>
      </c>
      <c r="K79" s="15" t="s">
        <v>637</v>
      </c>
      <c r="L79" t="s">
        <v>447</v>
      </c>
      <c r="M79" t="s">
        <v>434</v>
      </c>
    </row>
  </sheetData>
  <autoFilter ref="A5:M79"/>
  <mergeCells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0"/>
  <sheetViews>
    <sheetView tabSelected="0" workbookViewId="0" showGridLines="true" showRowColHeaders="1">
      <selection activeCell="A4" sqref="A4:M4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36" customWidth="true" style="0"/>
    <col min="4" max="4" width="9" customWidth="true" style="0"/>
    <col min="5" max="5" width="14" customWidth="true" style="0"/>
    <col min="6" max="6" width="50" customWidth="true" style="0"/>
    <col min="7" max="7" width="40" customWidth="true" style="0"/>
    <col min="8" max="8" width="12" customWidth="true" style="0"/>
    <col min="9" max="9" width="20" customWidth="true" style="0"/>
    <col min="10" max="10" width="40" customWidth="true" style="0"/>
    <col min="11" max="11" width="40" customWidth="true" style="0"/>
    <col min="12" max="12" width="50" customWidth="true" style="0"/>
    <col min="13" max="13" width="12" customWidth="true" style="0"/>
  </cols>
  <sheetData>
    <row r="1" spans="1:13">
      <c r="A1" s="2" t="s">
        <v>638</v>
      </c>
    </row>
    <row r="2" spans="1:13">
      <c r="A2" s="3" t="s">
        <v>1</v>
      </c>
    </row>
    <row r="4" spans="1:13">
      <c r="A4" s="7" t="s">
        <v>639</v>
      </c>
      <c r="B4" s="7" t="s">
        <v>72</v>
      </c>
      <c r="C4" s="7" t="s">
        <v>414</v>
      </c>
      <c r="D4" s="7" t="s">
        <v>415</v>
      </c>
      <c r="E4" s="7" t="s">
        <v>640</v>
      </c>
      <c r="F4" s="7" t="s">
        <v>420</v>
      </c>
      <c r="G4" s="7" t="s">
        <v>641</v>
      </c>
      <c r="H4" s="7" t="s">
        <v>276</v>
      </c>
      <c r="I4" s="7" t="s">
        <v>642</v>
      </c>
      <c r="J4" s="7" t="s">
        <v>643</v>
      </c>
      <c r="K4" s="7" t="s">
        <v>644</v>
      </c>
      <c r="L4" s="7" t="s">
        <v>645</v>
      </c>
      <c r="M4" s="7" t="s">
        <v>646</v>
      </c>
    </row>
    <row r="5" spans="1:13">
      <c r="A5" t="s">
        <v>647</v>
      </c>
      <c r="B5" t="s">
        <v>424</v>
      </c>
      <c r="C5" t="s">
        <v>426</v>
      </c>
      <c r="D5" t="s">
        <v>427</v>
      </c>
      <c r="E5" t="s">
        <v>428</v>
      </c>
      <c r="F5" t="s">
        <v>432</v>
      </c>
      <c r="G5" t="s">
        <v>648</v>
      </c>
      <c r="H5" t="s">
        <v>649</v>
      </c>
      <c r="I5" t="s">
        <v>650</v>
      </c>
      <c r="J5" t="s">
        <v>434</v>
      </c>
      <c r="K5" t="s">
        <v>651</v>
      </c>
      <c r="L5" t="s">
        <v>652</v>
      </c>
      <c r="M5" t="s">
        <v>653</v>
      </c>
    </row>
    <row r="6" spans="1:13">
      <c r="A6" t="s">
        <v>654</v>
      </c>
      <c r="B6" t="s">
        <v>424</v>
      </c>
      <c r="C6" t="s">
        <v>426</v>
      </c>
      <c r="D6" t="s">
        <v>436</v>
      </c>
      <c r="E6" t="s">
        <v>428</v>
      </c>
      <c r="F6" t="s">
        <v>432</v>
      </c>
      <c r="G6" t="s">
        <v>648</v>
      </c>
      <c r="H6" t="s">
        <v>649</v>
      </c>
      <c r="I6" t="s">
        <v>650</v>
      </c>
      <c r="J6" t="s">
        <v>434</v>
      </c>
      <c r="K6" t="s">
        <v>651</v>
      </c>
      <c r="L6" t="s">
        <v>652</v>
      </c>
      <c r="M6" t="s">
        <v>653</v>
      </c>
    </row>
    <row r="7" spans="1:13">
      <c r="A7" t="s">
        <v>655</v>
      </c>
      <c r="B7" t="s">
        <v>424</v>
      </c>
      <c r="C7" t="s">
        <v>426</v>
      </c>
      <c r="D7" t="s">
        <v>427</v>
      </c>
      <c r="E7" t="s">
        <v>439</v>
      </c>
      <c r="F7" t="s">
        <v>440</v>
      </c>
      <c r="G7" t="s">
        <v>656</v>
      </c>
      <c r="H7" t="s">
        <v>649</v>
      </c>
      <c r="I7" t="s">
        <v>650</v>
      </c>
      <c r="J7" t="s">
        <v>434</v>
      </c>
      <c r="K7" t="s">
        <v>651</v>
      </c>
      <c r="L7" t="s">
        <v>652</v>
      </c>
      <c r="M7" t="s">
        <v>653</v>
      </c>
    </row>
    <row r="8" spans="1:13">
      <c r="A8" t="s">
        <v>657</v>
      </c>
      <c r="B8" t="s">
        <v>424</v>
      </c>
      <c r="C8" t="s">
        <v>426</v>
      </c>
      <c r="D8" t="s">
        <v>436</v>
      </c>
      <c r="E8" t="s">
        <v>439</v>
      </c>
      <c r="F8" t="s">
        <v>658</v>
      </c>
      <c r="G8" t="s">
        <v>656</v>
      </c>
      <c r="H8" t="s">
        <v>649</v>
      </c>
      <c r="I8" t="s">
        <v>650</v>
      </c>
      <c r="J8" t="s">
        <v>434</v>
      </c>
      <c r="K8" t="s">
        <v>651</v>
      </c>
      <c r="L8" t="s">
        <v>652</v>
      </c>
      <c r="M8" t="s">
        <v>653</v>
      </c>
    </row>
    <row r="9" spans="1:13">
      <c r="A9" t="s">
        <v>659</v>
      </c>
      <c r="B9" t="s">
        <v>444</v>
      </c>
      <c r="C9" t="s">
        <v>426</v>
      </c>
      <c r="D9" t="s">
        <v>427</v>
      </c>
      <c r="E9" t="s">
        <v>445</v>
      </c>
      <c r="F9" t="s">
        <v>446</v>
      </c>
      <c r="G9" t="s">
        <v>660</v>
      </c>
      <c r="H9" t="s">
        <v>661</v>
      </c>
      <c r="I9" t="s">
        <v>650</v>
      </c>
      <c r="J9" t="s">
        <v>434</v>
      </c>
      <c r="K9" t="s">
        <v>651</v>
      </c>
      <c r="L9" t="s">
        <v>652</v>
      </c>
      <c r="M9" t="s">
        <v>653</v>
      </c>
    </row>
    <row r="10" spans="1:13">
      <c r="A10" t="s">
        <v>662</v>
      </c>
      <c r="B10" t="s">
        <v>450</v>
      </c>
      <c r="C10" t="s">
        <v>452</v>
      </c>
      <c r="D10" t="s">
        <v>427</v>
      </c>
      <c r="E10" t="s">
        <v>445</v>
      </c>
      <c r="F10" t="s">
        <v>663</v>
      </c>
      <c r="G10" t="s">
        <v>664</v>
      </c>
      <c r="H10" t="s">
        <v>661</v>
      </c>
      <c r="I10" t="s">
        <v>650</v>
      </c>
      <c r="J10" t="s">
        <v>159</v>
      </c>
      <c r="K10" t="s">
        <v>665</v>
      </c>
      <c r="L10" t="s">
        <v>666</v>
      </c>
      <c r="M10" t="s">
        <v>653</v>
      </c>
    </row>
    <row r="11" spans="1:13">
      <c r="A11" t="s">
        <v>667</v>
      </c>
      <c r="B11" t="s">
        <v>450</v>
      </c>
      <c r="C11" t="s">
        <v>456</v>
      </c>
      <c r="D11" t="s">
        <v>427</v>
      </c>
      <c r="E11" t="s">
        <v>428</v>
      </c>
      <c r="F11" t="s">
        <v>668</v>
      </c>
      <c r="G11" t="s">
        <v>669</v>
      </c>
      <c r="H11" t="s">
        <v>649</v>
      </c>
      <c r="I11" t="s">
        <v>650</v>
      </c>
      <c r="J11" t="s">
        <v>159</v>
      </c>
      <c r="K11" t="s">
        <v>665</v>
      </c>
      <c r="L11" t="s">
        <v>666</v>
      </c>
      <c r="M11" t="s">
        <v>653</v>
      </c>
    </row>
    <row r="12" spans="1:13">
      <c r="A12" t="s">
        <v>670</v>
      </c>
      <c r="B12" t="s">
        <v>450</v>
      </c>
      <c r="C12" t="s">
        <v>456</v>
      </c>
      <c r="D12" t="s">
        <v>436</v>
      </c>
      <c r="E12" t="s">
        <v>428</v>
      </c>
      <c r="F12" t="s">
        <v>671</v>
      </c>
      <c r="G12" t="s">
        <v>669</v>
      </c>
      <c r="H12" t="s">
        <v>649</v>
      </c>
      <c r="I12" t="s">
        <v>650</v>
      </c>
      <c r="J12" t="s">
        <v>159</v>
      </c>
      <c r="K12" t="s">
        <v>665</v>
      </c>
      <c r="L12" t="s">
        <v>666</v>
      </c>
      <c r="M12" t="s">
        <v>653</v>
      </c>
    </row>
    <row r="13" spans="1:13">
      <c r="A13" t="s">
        <v>672</v>
      </c>
      <c r="B13" t="s">
        <v>450</v>
      </c>
      <c r="C13" t="s">
        <v>456</v>
      </c>
      <c r="D13" t="s">
        <v>427</v>
      </c>
      <c r="E13" t="s">
        <v>461</v>
      </c>
      <c r="F13" t="s">
        <v>673</v>
      </c>
      <c r="G13" t="s">
        <v>674</v>
      </c>
      <c r="H13" t="s">
        <v>649</v>
      </c>
      <c r="I13" t="s">
        <v>650</v>
      </c>
      <c r="J13" t="s">
        <v>159</v>
      </c>
      <c r="K13" t="s">
        <v>665</v>
      </c>
      <c r="L13" t="s">
        <v>666</v>
      </c>
      <c r="M13" t="s">
        <v>653</v>
      </c>
    </row>
    <row r="14" spans="1:13">
      <c r="A14" t="s">
        <v>675</v>
      </c>
      <c r="B14" t="s">
        <v>450</v>
      </c>
      <c r="C14" t="s">
        <v>456</v>
      </c>
      <c r="D14" t="s">
        <v>427</v>
      </c>
      <c r="E14" t="s">
        <v>464</v>
      </c>
      <c r="F14" t="s">
        <v>465</v>
      </c>
      <c r="G14" t="s">
        <v>676</v>
      </c>
      <c r="H14" t="s">
        <v>649</v>
      </c>
      <c r="I14" t="s">
        <v>650</v>
      </c>
      <c r="J14" t="s">
        <v>159</v>
      </c>
      <c r="K14" t="s">
        <v>665</v>
      </c>
      <c r="L14" t="s">
        <v>666</v>
      </c>
      <c r="M14" t="s">
        <v>653</v>
      </c>
    </row>
    <row r="15" spans="1:13">
      <c r="A15" t="s">
        <v>677</v>
      </c>
      <c r="B15" t="s">
        <v>450</v>
      </c>
      <c r="C15" t="s">
        <v>456</v>
      </c>
      <c r="D15" t="s">
        <v>436</v>
      </c>
      <c r="E15" t="s">
        <v>464</v>
      </c>
      <c r="F15" t="s">
        <v>678</v>
      </c>
      <c r="G15" t="s">
        <v>676</v>
      </c>
      <c r="H15" t="s">
        <v>649</v>
      </c>
      <c r="I15" t="s">
        <v>650</v>
      </c>
      <c r="J15" t="s">
        <v>159</v>
      </c>
      <c r="K15" t="s">
        <v>665</v>
      </c>
      <c r="L15" t="s">
        <v>666</v>
      </c>
      <c r="M15" t="s">
        <v>653</v>
      </c>
    </row>
    <row r="16" spans="1:13">
      <c r="A16" t="s">
        <v>679</v>
      </c>
      <c r="B16" t="s">
        <v>450</v>
      </c>
      <c r="C16" t="s">
        <v>456</v>
      </c>
      <c r="D16" t="s">
        <v>427</v>
      </c>
      <c r="E16" t="s">
        <v>469</v>
      </c>
      <c r="F16" t="s">
        <v>680</v>
      </c>
      <c r="G16" t="s">
        <v>681</v>
      </c>
      <c r="H16" t="s">
        <v>649</v>
      </c>
      <c r="I16" t="s">
        <v>650</v>
      </c>
      <c r="J16" t="s">
        <v>159</v>
      </c>
      <c r="K16" t="s">
        <v>665</v>
      </c>
      <c r="L16" t="s">
        <v>666</v>
      </c>
      <c r="M16" t="s">
        <v>653</v>
      </c>
    </row>
    <row r="17" spans="1:13">
      <c r="A17" t="s">
        <v>682</v>
      </c>
      <c r="B17" t="s">
        <v>472</v>
      </c>
      <c r="C17" t="s">
        <v>452</v>
      </c>
      <c r="D17" t="s">
        <v>427</v>
      </c>
      <c r="E17" t="s">
        <v>445</v>
      </c>
      <c r="F17" t="s">
        <v>473</v>
      </c>
      <c r="G17" t="s">
        <v>660</v>
      </c>
      <c r="H17" t="s">
        <v>661</v>
      </c>
      <c r="I17" t="s">
        <v>650</v>
      </c>
      <c r="J17" t="s">
        <v>434</v>
      </c>
      <c r="K17" t="s">
        <v>472</v>
      </c>
      <c r="L17" t="s">
        <v>652</v>
      </c>
      <c r="M17" t="s">
        <v>653</v>
      </c>
    </row>
    <row r="18" spans="1:13">
      <c r="A18" t="s">
        <v>683</v>
      </c>
      <c r="B18" t="s">
        <v>472</v>
      </c>
      <c r="C18" t="s">
        <v>456</v>
      </c>
      <c r="D18" t="s">
        <v>427</v>
      </c>
      <c r="E18" t="s">
        <v>428</v>
      </c>
      <c r="F18" t="s">
        <v>475</v>
      </c>
      <c r="G18" t="s">
        <v>648</v>
      </c>
      <c r="H18" t="s">
        <v>649</v>
      </c>
      <c r="I18" t="s">
        <v>650</v>
      </c>
      <c r="J18" t="s">
        <v>159</v>
      </c>
      <c r="K18" t="s">
        <v>684</v>
      </c>
      <c r="L18" t="s">
        <v>666</v>
      </c>
      <c r="M18" t="s">
        <v>653</v>
      </c>
    </row>
    <row r="19" spans="1:13">
      <c r="A19" t="s">
        <v>685</v>
      </c>
      <c r="B19" t="s">
        <v>472</v>
      </c>
      <c r="C19" t="s">
        <v>456</v>
      </c>
      <c r="D19" t="s">
        <v>436</v>
      </c>
      <c r="E19" t="s">
        <v>428</v>
      </c>
      <c r="F19" t="s">
        <v>478</v>
      </c>
      <c r="G19" t="s">
        <v>648</v>
      </c>
      <c r="H19" t="s">
        <v>649</v>
      </c>
      <c r="I19" t="s">
        <v>650</v>
      </c>
      <c r="J19" t="s">
        <v>159</v>
      </c>
      <c r="K19" t="s">
        <v>684</v>
      </c>
      <c r="L19" t="s">
        <v>666</v>
      </c>
      <c r="M19" t="s">
        <v>653</v>
      </c>
    </row>
    <row r="20" spans="1:13">
      <c r="A20" t="s">
        <v>686</v>
      </c>
      <c r="B20" t="s">
        <v>472</v>
      </c>
      <c r="C20" t="s">
        <v>456</v>
      </c>
      <c r="D20" t="s">
        <v>427</v>
      </c>
      <c r="E20" t="s">
        <v>461</v>
      </c>
      <c r="F20" t="s">
        <v>480</v>
      </c>
      <c r="G20" t="s">
        <v>687</v>
      </c>
      <c r="H20" t="s">
        <v>649</v>
      </c>
      <c r="I20" t="s">
        <v>650</v>
      </c>
      <c r="J20" t="s">
        <v>159</v>
      </c>
      <c r="K20" t="s">
        <v>684</v>
      </c>
      <c r="L20" t="s">
        <v>666</v>
      </c>
      <c r="M20" t="s">
        <v>653</v>
      </c>
    </row>
    <row r="21" spans="1:13">
      <c r="A21" t="s">
        <v>688</v>
      </c>
      <c r="B21" t="s">
        <v>472</v>
      </c>
      <c r="C21" t="s">
        <v>456</v>
      </c>
      <c r="D21" t="s">
        <v>427</v>
      </c>
      <c r="E21" t="s">
        <v>464</v>
      </c>
      <c r="F21" t="s">
        <v>482</v>
      </c>
      <c r="G21" t="s">
        <v>656</v>
      </c>
      <c r="H21" t="s">
        <v>649</v>
      </c>
      <c r="I21" t="s">
        <v>650</v>
      </c>
      <c r="J21" t="s">
        <v>159</v>
      </c>
      <c r="K21" t="s">
        <v>684</v>
      </c>
      <c r="L21" t="s">
        <v>666</v>
      </c>
      <c r="M21" t="s">
        <v>653</v>
      </c>
    </row>
    <row r="22" spans="1:13">
      <c r="A22" t="s">
        <v>689</v>
      </c>
      <c r="B22" t="s">
        <v>472</v>
      </c>
      <c r="C22" t="s">
        <v>456</v>
      </c>
      <c r="D22" t="s">
        <v>436</v>
      </c>
      <c r="E22" t="s">
        <v>464</v>
      </c>
      <c r="F22" t="s">
        <v>482</v>
      </c>
      <c r="G22" t="s">
        <v>656</v>
      </c>
      <c r="H22" t="s">
        <v>649</v>
      </c>
      <c r="I22" t="s">
        <v>650</v>
      </c>
      <c r="J22" t="s">
        <v>159</v>
      </c>
      <c r="K22" t="s">
        <v>684</v>
      </c>
      <c r="L22" t="s">
        <v>666</v>
      </c>
      <c r="M22" t="s">
        <v>653</v>
      </c>
    </row>
    <row r="23" spans="1:13">
      <c r="A23" t="s">
        <v>690</v>
      </c>
      <c r="B23" t="s">
        <v>472</v>
      </c>
      <c r="C23" t="s">
        <v>456</v>
      </c>
      <c r="D23" t="s">
        <v>427</v>
      </c>
      <c r="E23" t="s">
        <v>469</v>
      </c>
      <c r="F23" t="s">
        <v>486</v>
      </c>
      <c r="G23" t="s">
        <v>691</v>
      </c>
      <c r="H23" t="s">
        <v>649</v>
      </c>
      <c r="I23" t="s">
        <v>650</v>
      </c>
      <c r="J23" t="s">
        <v>159</v>
      </c>
      <c r="K23" t="s">
        <v>684</v>
      </c>
      <c r="L23" t="s">
        <v>666</v>
      </c>
      <c r="M23" t="s">
        <v>653</v>
      </c>
    </row>
    <row r="24" spans="1:13">
      <c r="A24" t="s">
        <v>692</v>
      </c>
      <c r="B24" t="s">
        <v>488</v>
      </c>
      <c r="C24" t="s">
        <v>490</v>
      </c>
      <c r="D24" t="s">
        <v>427</v>
      </c>
      <c r="E24" t="s">
        <v>491</v>
      </c>
      <c r="F24" t="s">
        <v>492</v>
      </c>
      <c r="G24" t="s">
        <v>693</v>
      </c>
      <c r="H24" t="s">
        <v>661</v>
      </c>
      <c r="I24" t="s">
        <v>650</v>
      </c>
      <c r="J24" t="s">
        <v>493</v>
      </c>
      <c r="K24" t="s">
        <v>694</v>
      </c>
      <c r="L24" t="s">
        <v>695</v>
      </c>
      <c r="M24" t="s">
        <v>653</v>
      </c>
    </row>
    <row r="25" spans="1:13">
      <c r="A25" t="s">
        <v>696</v>
      </c>
      <c r="B25" t="s">
        <v>488</v>
      </c>
      <c r="C25" t="s">
        <v>495</v>
      </c>
      <c r="D25" t="s">
        <v>697</v>
      </c>
      <c r="E25" t="s">
        <v>496</v>
      </c>
      <c r="F25" t="s">
        <v>497</v>
      </c>
      <c r="G25" t="s">
        <v>693</v>
      </c>
      <c r="H25" t="s">
        <v>661</v>
      </c>
      <c r="I25" t="s">
        <v>650</v>
      </c>
      <c r="J25" t="s">
        <v>493</v>
      </c>
      <c r="K25" t="s">
        <v>698</v>
      </c>
      <c r="L25" t="s">
        <v>695</v>
      </c>
      <c r="M25" t="s">
        <v>653</v>
      </c>
    </row>
    <row r="26" spans="1:13">
      <c r="A26" t="s">
        <v>699</v>
      </c>
      <c r="B26" t="s">
        <v>488</v>
      </c>
      <c r="C26" t="s">
        <v>495</v>
      </c>
      <c r="D26" t="s">
        <v>427</v>
      </c>
      <c r="E26" t="s">
        <v>500</v>
      </c>
      <c r="F26" t="s">
        <v>501</v>
      </c>
      <c r="G26" t="s">
        <v>693</v>
      </c>
      <c r="H26" t="s">
        <v>661</v>
      </c>
      <c r="I26" t="s">
        <v>650</v>
      </c>
      <c r="J26" t="s">
        <v>493</v>
      </c>
      <c r="K26" t="s">
        <v>700</v>
      </c>
      <c r="L26" t="s">
        <v>695</v>
      </c>
      <c r="M26" t="s">
        <v>653</v>
      </c>
    </row>
    <row r="27" spans="1:13">
      <c r="A27" t="s">
        <v>701</v>
      </c>
      <c r="B27" t="s">
        <v>488</v>
      </c>
      <c r="C27" t="s">
        <v>495</v>
      </c>
      <c r="D27" t="s">
        <v>697</v>
      </c>
      <c r="E27" t="s">
        <v>503</v>
      </c>
      <c r="F27" t="s">
        <v>504</v>
      </c>
      <c r="G27" t="s">
        <v>693</v>
      </c>
      <c r="H27" t="s">
        <v>661</v>
      </c>
      <c r="I27" t="s">
        <v>650</v>
      </c>
      <c r="J27" t="s">
        <v>493</v>
      </c>
      <c r="K27" t="s">
        <v>694</v>
      </c>
      <c r="L27" t="s">
        <v>695</v>
      </c>
      <c r="M27" t="s">
        <v>653</v>
      </c>
    </row>
    <row r="28" spans="1:13">
      <c r="A28" t="s">
        <v>702</v>
      </c>
      <c r="B28" t="s">
        <v>488</v>
      </c>
      <c r="C28" t="s">
        <v>495</v>
      </c>
      <c r="D28" t="s">
        <v>697</v>
      </c>
      <c r="E28" t="s">
        <v>507</v>
      </c>
      <c r="F28" t="s">
        <v>508</v>
      </c>
      <c r="G28" t="s">
        <v>693</v>
      </c>
      <c r="H28" t="s">
        <v>649</v>
      </c>
      <c r="I28" t="s">
        <v>650</v>
      </c>
      <c r="J28" t="s">
        <v>493</v>
      </c>
      <c r="K28" t="s">
        <v>698</v>
      </c>
      <c r="L28" t="s">
        <v>695</v>
      </c>
      <c r="M28" t="s">
        <v>653</v>
      </c>
    </row>
    <row r="29" spans="1:13">
      <c r="A29" t="s">
        <v>703</v>
      </c>
      <c r="B29" t="s">
        <v>488</v>
      </c>
      <c r="C29" t="s">
        <v>511</v>
      </c>
      <c r="D29" t="s">
        <v>427</v>
      </c>
      <c r="E29" t="s">
        <v>500</v>
      </c>
      <c r="F29" t="s">
        <v>704</v>
      </c>
      <c r="G29" t="s">
        <v>705</v>
      </c>
      <c r="H29" t="s">
        <v>649</v>
      </c>
      <c r="I29" t="s">
        <v>650</v>
      </c>
      <c r="J29" t="s">
        <v>434</v>
      </c>
      <c r="K29" t="s">
        <v>706</v>
      </c>
      <c r="L29" t="s">
        <v>652</v>
      </c>
      <c r="M29" t="s">
        <v>653</v>
      </c>
    </row>
    <row r="30" spans="1:13">
      <c r="A30" t="s">
        <v>707</v>
      </c>
      <c r="B30" t="s">
        <v>488</v>
      </c>
      <c r="C30" t="s">
        <v>511</v>
      </c>
      <c r="D30" t="s">
        <v>427</v>
      </c>
      <c r="E30" t="s">
        <v>514</v>
      </c>
      <c r="F30" t="s">
        <v>515</v>
      </c>
      <c r="G30" t="s">
        <v>705</v>
      </c>
      <c r="H30" t="s">
        <v>649</v>
      </c>
      <c r="I30" t="s">
        <v>650</v>
      </c>
      <c r="J30" t="s">
        <v>434</v>
      </c>
      <c r="K30" t="s">
        <v>708</v>
      </c>
      <c r="L30" t="s">
        <v>652</v>
      </c>
      <c r="M30" t="s">
        <v>653</v>
      </c>
    </row>
    <row r="31" spans="1:13">
      <c r="A31" t="s">
        <v>709</v>
      </c>
      <c r="B31" t="s">
        <v>488</v>
      </c>
      <c r="C31" t="s">
        <v>511</v>
      </c>
      <c r="D31" t="s">
        <v>427</v>
      </c>
      <c r="E31" t="s">
        <v>517</v>
      </c>
      <c r="F31" t="s">
        <v>518</v>
      </c>
      <c r="G31" t="s">
        <v>705</v>
      </c>
      <c r="H31" t="s">
        <v>649</v>
      </c>
      <c r="I31" t="s">
        <v>650</v>
      </c>
      <c r="J31" t="s">
        <v>434</v>
      </c>
      <c r="K31" t="s">
        <v>708</v>
      </c>
      <c r="L31" t="s">
        <v>652</v>
      </c>
      <c r="M31" t="s">
        <v>653</v>
      </c>
    </row>
    <row r="32" spans="1:13">
      <c r="A32" t="s">
        <v>710</v>
      </c>
      <c r="B32" t="s">
        <v>488</v>
      </c>
      <c r="C32" t="s">
        <v>511</v>
      </c>
      <c r="D32" t="s">
        <v>427</v>
      </c>
      <c r="E32" t="s">
        <v>520</v>
      </c>
      <c r="F32" t="s">
        <v>521</v>
      </c>
      <c r="G32" t="s">
        <v>705</v>
      </c>
      <c r="H32" t="s">
        <v>649</v>
      </c>
      <c r="I32" t="s">
        <v>650</v>
      </c>
      <c r="J32" t="s">
        <v>434</v>
      </c>
      <c r="K32" t="s">
        <v>708</v>
      </c>
      <c r="L32" t="s">
        <v>652</v>
      </c>
      <c r="M32" t="s">
        <v>653</v>
      </c>
    </row>
    <row r="33" spans="1:13">
      <c r="A33" t="s">
        <v>711</v>
      </c>
      <c r="B33" t="s">
        <v>488</v>
      </c>
      <c r="C33" t="s">
        <v>523</v>
      </c>
      <c r="D33" t="s">
        <v>427</v>
      </c>
      <c r="E33" t="s">
        <v>524</v>
      </c>
      <c r="F33" t="s">
        <v>525</v>
      </c>
      <c r="G33" t="s">
        <v>693</v>
      </c>
      <c r="H33" t="s">
        <v>661</v>
      </c>
      <c r="I33" t="s">
        <v>650</v>
      </c>
      <c r="J33" t="s">
        <v>434</v>
      </c>
      <c r="K33" t="s">
        <v>708</v>
      </c>
      <c r="L33" t="s">
        <v>652</v>
      </c>
      <c r="M33" t="s">
        <v>653</v>
      </c>
    </row>
    <row r="34" spans="1:13">
      <c r="A34" t="s">
        <v>712</v>
      </c>
      <c r="B34" t="s">
        <v>488</v>
      </c>
      <c r="C34" t="s">
        <v>523</v>
      </c>
      <c r="D34" t="s">
        <v>427</v>
      </c>
      <c r="E34" t="s">
        <v>503</v>
      </c>
      <c r="F34" t="s">
        <v>527</v>
      </c>
      <c r="G34" t="s">
        <v>693</v>
      </c>
      <c r="H34" t="s">
        <v>661</v>
      </c>
      <c r="I34" t="s">
        <v>650</v>
      </c>
      <c r="J34" t="s">
        <v>434</v>
      </c>
      <c r="K34" t="s">
        <v>708</v>
      </c>
      <c r="L34" t="s">
        <v>652</v>
      </c>
      <c r="M34" t="s">
        <v>653</v>
      </c>
    </row>
    <row r="35" spans="1:13">
      <c r="A35" t="s">
        <v>713</v>
      </c>
      <c r="B35" t="s">
        <v>488</v>
      </c>
      <c r="C35" t="s">
        <v>523</v>
      </c>
      <c r="D35" t="s">
        <v>427</v>
      </c>
      <c r="E35" t="s">
        <v>529</v>
      </c>
      <c r="F35" t="s">
        <v>714</v>
      </c>
      <c r="G35" t="s">
        <v>693</v>
      </c>
      <c r="H35" t="s">
        <v>661</v>
      </c>
      <c r="I35" t="s">
        <v>650</v>
      </c>
      <c r="J35" t="s">
        <v>434</v>
      </c>
      <c r="K35" t="s">
        <v>708</v>
      </c>
      <c r="L35" t="s">
        <v>652</v>
      </c>
      <c r="M35" t="s">
        <v>653</v>
      </c>
    </row>
    <row r="36" spans="1:13">
      <c r="A36" t="s">
        <v>715</v>
      </c>
      <c r="B36" t="s">
        <v>488</v>
      </c>
      <c r="C36" t="s">
        <v>523</v>
      </c>
      <c r="D36" t="s">
        <v>427</v>
      </c>
      <c r="E36" t="s">
        <v>532</v>
      </c>
      <c r="F36" t="s">
        <v>533</v>
      </c>
      <c r="G36" t="s">
        <v>693</v>
      </c>
      <c r="H36" t="s">
        <v>661</v>
      </c>
      <c r="I36" t="s">
        <v>650</v>
      </c>
      <c r="J36" t="s">
        <v>434</v>
      </c>
      <c r="K36" t="s">
        <v>708</v>
      </c>
      <c r="L36" t="s">
        <v>652</v>
      </c>
      <c r="M36" t="s">
        <v>653</v>
      </c>
    </row>
    <row r="37" spans="1:13">
      <c r="A37" t="s">
        <v>716</v>
      </c>
      <c r="B37" t="s">
        <v>488</v>
      </c>
      <c r="C37" t="s">
        <v>523</v>
      </c>
      <c r="D37" t="s">
        <v>427</v>
      </c>
      <c r="E37" t="s">
        <v>469</v>
      </c>
      <c r="F37" t="s">
        <v>535</v>
      </c>
      <c r="G37" t="s">
        <v>693</v>
      </c>
      <c r="H37" t="s">
        <v>661</v>
      </c>
      <c r="I37" t="s">
        <v>650</v>
      </c>
      <c r="J37" t="s">
        <v>434</v>
      </c>
      <c r="K37" t="s">
        <v>708</v>
      </c>
      <c r="L37" t="s">
        <v>652</v>
      </c>
      <c r="M37" t="s">
        <v>653</v>
      </c>
    </row>
    <row r="38" spans="1:13">
      <c r="A38" t="s">
        <v>717</v>
      </c>
      <c r="B38" t="s">
        <v>488</v>
      </c>
      <c r="C38" t="s">
        <v>523</v>
      </c>
      <c r="D38" t="s">
        <v>427</v>
      </c>
      <c r="E38" t="s">
        <v>537</v>
      </c>
      <c r="F38" t="s">
        <v>538</v>
      </c>
      <c r="G38" t="s">
        <v>693</v>
      </c>
      <c r="H38" t="s">
        <v>661</v>
      </c>
      <c r="I38" t="s">
        <v>650</v>
      </c>
      <c r="J38" t="s">
        <v>434</v>
      </c>
      <c r="K38" t="s">
        <v>708</v>
      </c>
      <c r="L38" t="s">
        <v>652</v>
      </c>
      <c r="M38" t="s">
        <v>653</v>
      </c>
    </row>
    <row r="39" spans="1:13">
      <c r="A39" t="s">
        <v>718</v>
      </c>
      <c r="B39" t="s">
        <v>488</v>
      </c>
      <c r="C39" t="s">
        <v>540</v>
      </c>
      <c r="D39" t="s">
        <v>697</v>
      </c>
      <c r="E39" t="s">
        <v>541</v>
      </c>
      <c r="F39" t="s">
        <v>719</v>
      </c>
      <c r="G39" t="s">
        <v>693</v>
      </c>
      <c r="H39" t="s">
        <v>661</v>
      </c>
      <c r="I39" t="s">
        <v>650</v>
      </c>
      <c r="J39" t="s">
        <v>493</v>
      </c>
      <c r="K39" t="s">
        <v>720</v>
      </c>
      <c r="L39" t="s">
        <v>695</v>
      </c>
      <c r="M39" t="s">
        <v>653</v>
      </c>
    </row>
    <row r="40" spans="1:13">
      <c r="A40" t="s">
        <v>721</v>
      </c>
      <c r="B40" t="s">
        <v>488</v>
      </c>
      <c r="C40" t="s">
        <v>545</v>
      </c>
      <c r="D40" t="s">
        <v>436</v>
      </c>
      <c r="E40" t="s">
        <v>546</v>
      </c>
      <c r="F40" t="s">
        <v>547</v>
      </c>
      <c r="G40" t="s">
        <v>693</v>
      </c>
      <c r="H40" t="s">
        <v>661</v>
      </c>
      <c r="I40" t="s">
        <v>650</v>
      </c>
      <c r="J40" t="s">
        <v>493</v>
      </c>
      <c r="K40" t="s">
        <v>722</v>
      </c>
      <c r="L40" t="s">
        <v>695</v>
      </c>
      <c r="M40" t="s">
        <v>653</v>
      </c>
    </row>
    <row r="41" spans="1:13">
      <c r="A41" t="s">
        <v>723</v>
      </c>
      <c r="B41" t="s">
        <v>488</v>
      </c>
      <c r="C41" t="s">
        <v>549</v>
      </c>
      <c r="D41" t="s">
        <v>427</v>
      </c>
      <c r="E41" t="s">
        <v>469</v>
      </c>
      <c r="F41" t="s">
        <v>550</v>
      </c>
      <c r="G41" t="s">
        <v>724</v>
      </c>
      <c r="H41" t="s">
        <v>649</v>
      </c>
      <c r="I41" t="s">
        <v>650</v>
      </c>
      <c r="J41" t="s">
        <v>434</v>
      </c>
      <c r="K41" t="s">
        <v>708</v>
      </c>
      <c r="L41" t="s">
        <v>652</v>
      </c>
      <c r="M41" t="s">
        <v>653</v>
      </c>
    </row>
    <row r="42" spans="1:13">
      <c r="A42" t="s">
        <v>725</v>
      </c>
      <c r="B42" t="s">
        <v>488</v>
      </c>
      <c r="C42" t="s">
        <v>552</v>
      </c>
      <c r="D42" t="s">
        <v>427</v>
      </c>
      <c r="E42" t="s">
        <v>553</v>
      </c>
      <c r="F42" t="s">
        <v>554</v>
      </c>
      <c r="G42" t="s">
        <v>726</v>
      </c>
      <c r="H42" t="s">
        <v>649</v>
      </c>
      <c r="I42" t="s">
        <v>650</v>
      </c>
      <c r="J42" t="s">
        <v>434</v>
      </c>
      <c r="K42" t="s">
        <v>708</v>
      </c>
      <c r="L42" t="s">
        <v>652</v>
      </c>
      <c r="M42" t="s">
        <v>653</v>
      </c>
    </row>
    <row r="43" spans="1:13">
      <c r="A43" t="s">
        <v>727</v>
      </c>
      <c r="B43" t="s">
        <v>488</v>
      </c>
      <c r="C43" t="s">
        <v>456</v>
      </c>
      <c r="D43" t="s">
        <v>427</v>
      </c>
      <c r="E43" t="s">
        <v>469</v>
      </c>
      <c r="F43" t="s">
        <v>556</v>
      </c>
      <c r="G43" t="s">
        <v>693</v>
      </c>
      <c r="H43" t="s">
        <v>728</v>
      </c>
      <c r="I43" t="s">
        <v>650</v>
      </c>
      <c r="J43" t="s">
        <v>434</v>
      </c>
      <c r="K43" t="s">
        <v>708</v>
      </c>
      <c r="L43" t="s">
        <v>652</v>
      </c>
      <c r="M43" t="s">
        <v>653</v>
      </c>
    </row>
    <row r="44" spans="1:13">
      <c r="A44" t="s">
        <v>729</v>
      </c>
      <c r="B44" t="s">
        <v>488</v>
      </c>
      <c r="C44" t="s">
        <v>560</v>
      </c>
      <c r="D44" t="s">
        <v>427</v>
      </c>
      <c r="E44" t="s">
        <v>445</v>
      </c>
      <c r="F44" t="s">
        <v>561</v>
      </c>
      <c r="G44" t="s">
        <v>730</v>
      </c>
      <c r="H44" t="s">
        <v>661</v>
      </c>
      <c r="I44" t="s">
        <v>650</v>
      </c>
      <c r="J44" t="s">
        <v>434</v>
      </c>
      <c r="K44" t="s">
        <v>708</v>
      </c>
      <c r="L44" t="s">
        <v>652</v>
      </c>
      <c r="M44" t="s">
        <v>653</v>
      </c>
    </row>
    <row r="45" spans="1:13">
      <c r="A45" t="s">
        <v>731</v>
      </c>
      <c r="B45" t="s">
        <v>549</v>
      </c>
      <c r="C45" t="s">
        <v>495</v>
      </c>
      <c r="D45" t="s">
        <v>697</v>
      </c>
      <c r="E45" t="s">
        <v>563</v>
      </c>
      <c r="F45" t="s">
        <v>732</v>
      </c>
      <c r="G45" t="s">
        <v>724</v>
      </c>
      <c r="H45" t="s">
        <v>649</v>
      </c>
      <c r="I45" t="s">
        <v>650</v>
      </c>
      <c r="J45" t="s">
        <v>434</v>
      </c>
      <c r="K45" t="s">
        <v>733</v>
      </c>
      <c r="L45" t="s">
        <v>652</v>
      </c>
      <c r="M45" t="s">
        <v>653</v>
      </c>
    </row>
    <row r="46" spans="1:13">
      <c r="A46" t="s">
        <v>734</v>
      </c>
      <c r="B46" t="s">
        <v>549</v>
      </c>
      <c r="C46" t="s">
        <v>567</v>
      </c>
      <c r="D46" t="s">
        <v>427</v>
      </c>
      <c r="E46" t="s">
        <v>524</v>
      </c>
      <c r="F46" t="s">
        <v>568</v>
      </c>
      <c r="G46" t="s">
        <v>724</v>
      </c>
      <c r="H46" t="s">
        <v>649</v>
      </c>
      <c r="I46" t="s">
        <v>650</v>
      </c>
      <c r="J46" t="s">
        <v>434</v>
      </c>
      <c r="K46" t="s">
        <v>733</v>
      </c>
      <c r="L46" t="s">
        <v>652</v>
      </c>
      <c r="M46" t="s">
        <v>653</v>
      </c>
    </row>
    <row r="47" spans="1:13">
      <c r="A47" t="s">
        <v>735</v>
      </c>
      <c r="B47" t="s">
        <v>549</v>
      </c>
      <c r="C47" t="s">
        <v>567</v>
      </c>
      <c r="D47" t="s">
        <v>427</v>
      </c>
      <c r="E47" t="s">
        <v>570</v>
      </c>
      <c r="F47" t="s">
        <v>571</v>
      </c>
      <c r="G47" t="s">
        <v>724</v>
      </c>
      <c r="H47" t="s">
        <v>649</v>
      </c>
      <c r="I47" t="s">
        <v>650</v>
      </c>
      <c r="J47" t="s">
        <v>434</v>
      </c>
      <c r="K47" t="s">
        <v>733</v>
      </c>
      <c r="L47" t="s">
        <v>652</v>
      </c>
      <c r="M47" t="s">
        <v>653</v>
      </c>
    </row>
    <row r="48" spans="1:13">
      <c r="A48" t="s">
        <v>736</v>
      </c>
      <c r="B48" t="s">
        <v>573</v>
      </c>
      <c r="C48" t="s">
        <v>575</v>
      </c>
      <c r="D48" t="s">
        <v>427</v>
      </c>
      <c r="E48" t="s">
        <v>576</v>
      </c>
      <c r="F48" t="s">
        <v>577</v>
      </c>
      <c r="G48" t="s">
        <v>737</v>
      </c>
      <c r="H48" t="s">
        <v>649</v>
      </c>
      <c r="I48" t="s">
        <v>650</v>
      </c>
      <c r="J48" t="s">
        <v>434</v>
      </c>
      <c r="K48" t="s">
        <v>573</v>
      </c>
      <c r="L48" t="s">
        <v>652</v>
      </c>
      <c r="M48" t="s">
        <v>653</v>
      </c>
    </row>
    <row r="49" spans="1:13">
      <c r="A49" t="s">
        <v>738</v>
      </c>
      <c r="B49" t="s">
        <v>573</v>
      </c>
      <c r="C49" t="s">
        <v>579</v>
      </c>
      <c r="D49" t="s">
        <v>427</v>
      </c>
      <c r="E49" t="s">
        <v>580</v>
      </c>
      <c r="F49" t="s">
        <v>581</v>
      </c>
      <c r="G49" t="s">
        <v>737</v>
      </c>
      <c r="H49" t="s">
        <v>649</v>
      </c>
      <c r="I49" t="s">
        <v>650</v>
      </c>
      <c r="J49" t="s">
        <v>434</v>
      </c>
      <c r="K49" t="s">
        <v>573</v>
      </c>
      <c r="L49" t="s">
        <v>652</v>
      </c>
      <c r="M49" t="s">
        <v>653</v>
      </c>
    </row>
    <row r="50" spans="1:13">
      <c r="A50" t="s">
        <v>739</v>
      </c>
      <c r="B50" t="s">
        <v>573</v>
      </c>
      <c r="C50" t="s">
        <v>583</v>
      </c>
      <c r="D50" t="s">
        <v>427</v>
      </c>
      <c r="E50" t="s">
        <v>553</v>
      </c>
      <c r="F50" t="s">
        <v>584</v>
      </c>
      <c r="G50" t="s">
        <v>737</v>
      </c>
      <c r="H50" t="s">
        <v>649</v>
      </c>
      <c r="I50" t="s">
        <v>650</v>
      </c>
      <c r="J50" t="s">
        <v>434</v>
      </c>
      <c r="K50" t="s">
        <v>573</v>
      </c>
      <c r="L50" t="s">
        <v>652</v>
      </c>
      <c r="M50" t="s">
        <v>653</v>
      </c>
    </row>
    <row r="51" spans="1:13">
      <c r="A51" t="s">
        <v>740</v>
      </c>
      <c r="B51" t="s">
        <v>586</v>
      </c>
      <c r="C51" t="s">
        <v>587</v>
      </c>
      <c r="D51" t="s">
        <v>427</v>
      </c>
      <c r="E51" t="s">
        <v>576</v>
      </c>
      <c r="F51" t="s">
        <v>588</v>
      </c>
      <c r="G51" t="s">
        <v>741</v>
      </c>
      <c r="H51" t="s">
        <v>649</v>
      </c>
      <c r="I51" t="s">
        <v>650</v>
      </c>
      <c r="J51" t="s">
        <v>434</v>
      </c>
      <c r="K51" t="s">
        <v>742</v>
      </c>
      <c r="L51" t="s">
        <v>652</v>
      </c>
      <c r="M51" t="s">
        <v>653</v>
      </c>
    </row>
    <row r="52" spans="1:13">
      <c r="A52" t="s">
        <v>743</v>
      </c>
      <c r="B52" t="s">
        <v>162</v>
      </c>
      <c r="C52" t="s">
        <v>495</v>
      </c>
      <c r="D52" t="s">
        <v>697</v>
      </c>
      <c r="E52" t="s">
        <v>496</v>
      </c>
      <c r="F52" t="s">
        <v>497</v>
      </c>
      <c r="G52" t="s">
        <v>693</v>
      </c>
      <c r="H52" t="s">
        <v>661</v>
      </c>
      <c r="I52" t="s">
        <v>650</v>
      </c>
      <c r="J52" t="s">
        <v>493</v>
      </c>
      <c r="K52" t="s">
        <v>698</v>
      </c>
      <c r="L52" t="s">
        <v>695</v>
      </c>
      <c r="M52" t="s">
        <v>653</v>
      </c>
    </row>
    <row r="53" spans="1:13">
      <c r="A53" t="s">
        <v>744</v>
      </c>
      <c r="B53" t="s">
        <v>162</v>
      </c>
      <c r="C53" t="s">
        <v>495</v>
      </c>
      <c r="D53" t="s">
        <v>427</v>
      </c>
      <c r="E53" t="s">
        <v>524</v>
      </c>
      <c r="F53" t="s">
        <v>592</v>
      </c>
      <c r="G53" t="s">
        <v>693</v>
      </c>
      <c r="H53" t="s">
        <v>661</v>
      </c>
      <c r="I53" t="s">
        <v>650</v>
      </c>
      <c r="J53" t="s">
        <v>493</v>
      </c>
      <c r="K53" t="s">
        <v>745</v>
      </c>
      <c r="L53" t="s">
        <v>695</v>
      </c>
      <c r="M53" t="s">
        <v>653</v>
      </c>
    </row>
    <row r="54" spans="1:13">
      <c r="A54" t="s">
        <v>746</v>
      </c>
      <c r="B54" t="s">
        <v>162</v>
      </c>
      <c r="C54" t="s">
        <v>495</v>
      </c>
      <c r="D54" t="s">
        <v>697</v>
      </c>
      <c r="E54" t="s">
        <v>503</v>
      </c>
      <c r="F54" t="s">
        <v>594</v>
      </c>
      <c r="G54" t="s">
        <v>693</v>
      </c>
      <c r="H54" t="s">
        <v>661</v>
      </c>
      <c r="I54" t="s">
        <v>650</v>
      </c>
      <c r="J54" t="s">
        <v>493</v>
      </c>
      <c r="K54" t="s">
        <v>745</v>
      </c>
      <c r="L54" t="s">
        <v>695</v>
      </c>
      <c r="M54" t="s">
        <v>653</v>
      </c>
    </row>
    <row r="55" spans="1:13">
      <c r="A55" t="s">
        <v>747</v>
      </c>
      <c r="B55" t="s">
        <v>162</v>
      </c>
      <c r="C55" t="s">
        <v>495</v>
      </c>
      <c r="D55" t="s">
        <v>427</v>
      </c>
      <c r="E55" t="s">
        <v>576</v>
      </c>
      <c r="F55" t="s">
        <v>597</v>
      </c>
      <c r="G55" t="s">
        <v>693</v>
      </c>
      <c r="H55" t="s">
        <v>661</v>
      </c>
      <c r="I55" t="s">
        <v>650</v>
      </c>
      <c r="J55" t="s">
        <v>493</v>
      </c>
      <c r="K55" t="s">
        <v>745</v>
      </c>
      <c r="L55" t="s">
        <v>695</v>
      </c>
      <c r="M55" t="s">
        <v>653</v>
      </c>
    </row>
    <row r="56" spans="1:13">
      <c r="A56" t="s">
        <v>748</v>
      </c>
      <c r="B56" t="s">
        <v>162</v>
      </c>
      <c r="C56" t="s">
        <v>495</v>
      </c>
      <c r="D56" t="s">
        <v>697</v>
      </c>
      <c r="E56" t="s">
        <v>507</v>
      </c>
      <c r="F56" t="s">
        <v>599</v>
      </c>
      <c r="G56" t="s">
        <v>693</v>
      </c>
      <c r="H56" t="s">
        <v>661</v>
      </c>
      <c r="I56" t="s">
        <v>650</v>
      </c>
      <c r="J56" t="s">
        <v>493</v>
      </c>
      <c r="K56" t="s">
        <v>698</v>
      </c>
      <c r="L56" t="s">
        <v>695</v>
      </c>
      <c r="M56" t="s">
        <v>653</v>
      </c>
    </row>
    <row r="57" spans="1:13">
      <c r="A57" t="s">
        <v>749</v>
      </c>
      <c r="B57" t="s">
        <v>162</v>
      </c>
      <c r="C57" t="s">
        <v>495</v>
      </c>
      <c r="D57" t="s">
        <v>427</v>
      </c>
      <c r="E57" t="s">
        <v>537</v>
      </c>
      <c r="F57" t="s">
        <v>750</v>
      </c>
      <c r="G57" t="s">
        <v>693</v>
      </c>
      <c r="H57" t="s">
        <v>661</v>
      </c>
      <c r="I57" t="s">
        <v>650</v>
      </c>
      <c r="J57" t="s">
        <v>493</v>
      </c>
      <c r="K57" t="s">
        <v>694</v>
      </c>
      <c r="L57" t="s">
        <v>695</v>
      </c>
      <c r="M57" t="s">
        <v>653</v>
      </c>
    </row>
    <row r="58" spans="1:13">
      <c r="A58" t="s">
        <v>751</v>
      </c>
      <c r="B58" t="s">
        <v>162</v>
      </c>
      <c r="C58" t="s">
        <v>604</v>
      </c>
      <c r="D58" t="s">
        <v>436</v>
      </c>
      <c r="E58" t="s">
        <v>605</v>
      </c>
      <c r="F58" t="s">
        <v>752</v>
      </c>
      <c r="G58" t="s">
        <v>753</v>
      </c>
      <c r="H58" t="s">
        <v>649</v>
      </c>
      <c r="I58" t="s">
        <v>650</v>
      </c>
      <c r="J58" t="s">
        <v>493</v>
      </c>
      <c r="K58" t="s">
        <v>754</v>
      </c>
      <c r="L58" t="s">
        <v>695</v>
      </c>
      <c r="M58" t="s">
        <v>653</v>
      </c>
    </row>
    <row r="59" spans="1:13">
      <c r="A59" t="s">
        <v>755</v>
      </c>
      <c r="B59" t="s">
        <v>162</v>
      </c>
      <c r="C59" t="s">
        <v>540</v>
      </c>
      <c r="D59" t="s">
        <v>697</v>
      </c>
      <c r="E59" t="s">
        <v>541</v>
      </c>
      <c r="F59" t="s">
        <v>608</v>
      </c>
      <c r="G59" t="s">
        <v>693</v>
      </c>
      <c r="H59" t="s">
        <v>661</v>
      </c>
      <c r="I59" t="s">
        <v>650</v>
      </c>
      <c r="J59" t="s">
        <v>493</v>
      </c>
      <c r="K59" t="s">
        <v>720</v>
      </c>
      <c r="L59" t="s">
        <v>695</v>
      </c>
      <c r="M59" t="s">
        <v>653</v>
      </c>
    </row>
    <row r="60" spans="1:13">
      <c r="A60" t="s">
        <v>756</v>
      </c>
      <c r="B60" t="s">
        <v>162</v>
      </c>
      <c r="C60" t="s">
        <v>545</v>
      </c>
      <c r="D60" t="s">
        <v>436</v>
      </c>
      <c r="E60" t="s">
        <v>546</v>
      </c>
      <c r="F60" t="s">
        <v>547</v>
      </c>
      <c r="G60" t="s">
        <v>693</v>
      </c>
      <c r="H60" t="s">
        <v>661</v>
      </c>
      <c r="I60" t="s">
        <v>650</v>
      </c>
      <c r="J60" t="s">
        <v>493</v>
      </c>
      <c r="K60" t="s">
        <v>722</v>
      </c>
      <c r="L60" t="s">
        <v>695</v>
      </c>
      <c r="M60" t="s">
        <v>653</v>
      </c>
    </row>
    <row r="61" spans="1:13">
      <c r="A61" t="s">
        <v>757</v>
      </c>
      <c r="B61" t="s">
        <v>612</v>
      </c>
      <c r="C61" t="s">
        <v>613</v>
      </c>
      <c r="D61" t="s">
        <v>427</v>
      </c>
      <c r="E61" t="s">
        <v>576</v>
      </c>
      <c r="F61" t="s">
        <v>614</v>
      </c>
      <c r="G61" t="s">
        <v>758</v>
      </c>
      <c r="H61" t="s">
        <v>649</v>
      </c>
      <c r="I61" t="s">
        <v>650</v>
      </c>
      <c r="J61" t="s">
        <v>493</v>
      </c>
      <c r="K61" t="s">
        <v>759</v>
      </c>
      <c r="L61" t="s">
        <v>695</v>
      </c>
      <c r="M61" t="s">
        <v>653</v>
      </c>
    </row>
    <row r="62" spans="1:13">
      <c r="A62" t="s">
        <v>760</v>
      </c>
      <c r="B62" t="s">
        <v>456</v>
      </c>
      <c r="C62" t="s">
        <v>488</v>
      </c>
      <c r="D62" t="s">
        <v>427</v>
      </c>
      <c r="E62" t="s">
        <v>616</v>
      </c>
      <c r="F62" t="s">
        <v>617</v>
      </c>
      <c r="G62" t="s">
        <v>693</v>
      </c>
      <c r="H62" t="s">
        <v>661</v>
      </c>
      <c r="I62" t="s">
        <v>650</v>
      </c>
      <c r="J62" t="s">
        <v>434</v>
      </c>
      <c r="K62" t="s">
        <v>742</v>
      </c>
      <c r="L62" t="s">
        <v>652</v>
      </c>
      <c r="M62" t="s">
        <v>653</v>
      </c>
    </row>
    <row r="63" spans="1:13">
      <c r="A63" t="s">
        <v>761</v>
      </c>
      <c r="B63" t="s">
        <v>456</v>
      </c>
      <c r="C63" t="s">
        <v>488</v>
      </c>
      <c r="D63" t="s">
        <v>427</v>
      </c>
      <c r="E63" t="s">
        <v>619</v>
      </c>
      <c r="F63" t="s">
        <v>762</v>
      </c>
      <c r="G63" t="s">
        <v>693</v>
      </c>
      <c r="H63" t="s">
        <v>661</v>
      </c>
      <c r="I63" t="s">
        <v>650</v>
      </c>
      <c r="J63" t="s">
        <v>434</v>
      </c>
      <c r="K63" t="s">
        <v>742</v>
      </c>
      <c r="L63" t="s">
        <v>652</v>
      </c>
      <c r="M63" t="s">
        <v>653</v>
      </c>
    </row>
    <row r="64" spans="1:13">
      <c r="A64" t="s">
        <v>763</v>
      </c>
      <c r="B64" t="s">
        <v>456</v>
      </c>
      <c r="C64" t="s">
        <v>450</v>
      </c>
      <c r="D64" t="s">
        <v>436</v>
      </c>
      <c r="E64" t="s">
        <v>622</v>
      </c>
      <c r="F64" t="s">
        <v>764</v>
      </c>
      <c r="G64" t="s">
        <v>676</v>
      </c>
      <c r="H64" t="s">
        <v>649</v>
      </c>
      <c r="I64" t="s">
        <v>650</v>
      </c>
      <c r="J64" t="s">
        <v>159</v>
      </c>
      <c r="K64" t="s">
        <v>665</v>
      </c>
      <c r="L64" t="s">
        <v>666</v>
      </c>
      <c r="M64" t="s">
        <v>653</v>
      </c>
    </row>
    <row r="65" spans="1:13">
      <c r="A65" t="s">
        <v>765</v>
      </c>
      <c r="B65" t="s">
        <v>456</v>
      </c>
      <c r="C65" t="s">
        <v>450</v>
      </c>
      <c r="D65" t="s">
        <v>436</v>
      </c>
      <c r="E65" t="s">
        <v>622</v>
      </c>
      <c r="F65" t="s">
        <v>766</v>
      </c>
      <c r="G65" t="s">
        <v>669</v>
      </c>
      <c r="H65" t="s">
        <v>649</v>
      </c>
      <c r="I65" t="s">
        <v>650</v>
      </c>
      <c r="J65" t="s">
        <v>159</v>
      </c>
      <c r="K65" t="s">
        <v>684</v>
      </c>
      <c r="L65" t="s">
        <v>666</v>
      </c>
      <c r="M65" t="s">
        <v>653</v>
      </c>
    </row>
    <row r="66" spans="1:13">
      <c r="A66" t="s">
        <v>767</v>
      </c>
      <c r="B66" t="s">
        <v>456</v>
      </c>
      <c r="C66" t="s">
        <v>472</v>
      </c>
      <c r="D66" t="s">
        <v>436</v>
      </c>
      <c r="E66" t="s">
        <v>477</v>
      </c>
      <c r="F66" t="s">
        <v>626</v>
      </c>
      <c r="G66" t="s">
        <v>648</v>
      </c>
      <c r="H66" t="s">
        <v>649</v>
      </c>
      <c r="I66" t="s">
        <v>650</v>
      </c>
      <c r="J66" t="s">
        <v>159</v>
      </c>
      <c r="K66" t="s">
        <v>684</v>
      </c>
      <c r="L66" t="s">
        <v>666</v>
      </c>
      <c r="M66" t="s">
        <v>653</v>
      </c>
    </row>
    <row r="67" spans="1:13">
      <c r="A67" t="s">
        <v>768</v>
      </c>
      <c r="B67" t="s">
        <v>628</v>
      </c>
      <c r="C67" t="s">
        <v>573</v>
      </c>
      <c r="D67" t="s">
        <v>427</v>
      </c>
      <c r="E67" t="s">
        <v>580</v>
      </c>
      <c r="F67" t="s">
        <v>629</v>
      </c>
      <c r="G67" t="s">
        <v>737</v>
      </c>
      <c r="H67" t="s">
        <v>649</v>
      </c>
      <c r="I67" t="s">
        <v>650</v>
      </c>
      <c r="J67" t="s">
        <v>434</v>
      </c>
      <c r="K67" t="s">
        <v>742</v>
      </c>
      <c r="L67" t="s">
        <v>652</v>
      </c>
      <c r="M67" t="s">
        <v>653</v>
      </c>
    </row>
    <row r="68" spans="1:13">
      <c r="A68" t="s">
        <v>769</v>
      </c>
      <c r="B68" t="s">
        <v>631</v>
      </c>
      <c r="C68" t="s">
        <v>488</v>
      </c>
      <c r="D68" t="s">
        <v>427</v>
      </c>
      <c r="E68" t="s">
        <v>445</v>
      </c>
      <c r="F68" t="s">
        <v>632</v>
      </c>
      <c r="G68" t="s">
        <v>693</v>
      </c>
      <c r="H68" t="s">
        <v>661</v>
      </c>
      <c r="I68" t="s">
        <v>650</v>
      </c>
      <c r="J68" t="s">
        <v>434</v>
      </c>
      <c r="K68" t="s">
        <v>559</v>
      </c>
      <c r="L68" t="s">
        <v>652</v>
      </c>
      <c r="M68" t="s">
        <v>653</v>
      </c>
    </row>
    <row r="69" spans="1:13">
      <c r="A69" t="s">
        <v>770</v>
      </c>
      <c r="B69" t="s">
        <v>631</v>
      </c>
      <c r="C69" t="s">
        <v>573</v>
      </c>
      <c r="D69" t="s">
        <v>427</v>
      </c>
      <c r="E69" t="s">
        <v>580</v>
      </c>
      <c r="F69" t="s">
        <v>634</v>
      </c>
      <c r="G69" t="s">
        <v>737</v>
      </c>
      <c r="H69" t="s">
        <v>649</v>
      </c>
      <c r="I69" t="s">
        <v>650</v>
      </c>
      <c r="J69" t="s">
        <v>434</v>
      </c>
      <c r="K69" t="s">
        <v>559</v>
      </c>
      <c r="L69" t="s">
        <v>652</v>
      </c>
      <c r="M69" t="s">
        <v>653</v>
      </c>
    </row>
    <row r="70" spans="1:13">
      <c r="A70" t="s">
        <v>771</v>
      </c>
      <c r="B70" t="s">
        <v>631</v>
      </c>
      <c r="C70" t="s">
        <v>636</v>
      </c>
      <c r="D70" t="s">
        <v>427</v>
      </c>
      <c r="E70" t="s">
        <v>580</v>
      </c>
      <c r="F70" t="s">
        <v>772</v>
      </c>
      <c r="G70" t="s">
        <v>660</v>
      </c>
      <c r="H70" t="s">
        <v>661</v>
      </c>
      <c r="I70" t="s">
        <v>650</v>
      </c>
      <c r="J70" t="s">
        <v>434</v>
      </c>
      <c r="K70" t="s">
        <v>559</v>
      </c>
      <c r="L70" t="s">
        <v>652</v>
      </c>
      <c r="M70" t="s">
        <v>653</v>
      </c>
    </row>
  </sheetData>
  <autoFilter ref="A4:M70"/>
  <hyperlinks>
    <hyperlink ref="L5" r:id="rId_hyperlink_1"/>
    <hyperlink ref="L6" r:id="rId_hyperlink_2"/>
    <hyperlink ref="L7" r:id="rId_hyperlink_3"/>
    <hyperlink ref="L8" r:id="rId_hyperlink_4"/>
    <hyperlink ref="L9" r:id="rId_hyperlink_5"/>
    <hyperlink ref="L10" r:id="rId_hyperlink_6"/>
    <hyperlink ref="L11" r:id="rId_hyperlink_7"/>
    <hyperlink ref="L12" r:id="rId_hyperlink_8"/>
    <hyperlink ref="L13" r:id="rId_hyperlink_9"/>
    <hyperlink ref="L14" r:id="rId_hyperlink_10"/>
    <hyperlink ref="L15" r:id="rId_hyperlink_11"/>
    <hyperlink ref="L16" r:id="rId_hyperlink_12"/>
    <hyperlink ref="L17" r:id="rId_hyperlink_13"/>
    <hyperlink ref="L18" r:id="rId_hyperlink_14"/>
    <hyperlink ref="L19" r:id="rId_hyperlink_15"/>
    <hyperlink ref="L20" r:id="rId_hyperlink_16"/>
    <hyperlink ref="L21" r:id="rId_hyperlink_17"/>
    <hyperlink ref="L22" r:id="rId_hyperlink_18"/>
    <hyperlink ref="L23" r:id="rId_hyperlink_19"/>
    <hyperlink ref="L24" r:id="rId_hyperlink_20"/>
    <hyperlink ref="L25" r:id="rId_hyperlink_21"/>
    <hyperlink ref="L26" r:id="rId_hyperlink_22"/>
    <hyperlink ref="L27" r:id="rId_hyperlink_23"/>
    <hyperlink ref="L28" r:id="rId_hyperlink_24"/>
    <hyperlink ref="L29" r:id="rId_hyperlink_25"/>
    <hyperlink ref="L30" r:id="rId_hyperlink_26"/>
    <hyperlink ref="L31" r:id="rId_hyperlink_27"/>
    <hyperlink ref="L32" r:id="rId_hyperlink_28"/>
    <hyperlink ref="L33" r:id="rId_hyperlink_29"/>
    <hyperlink ref="L34" r:id="rId_hyperlink_30"/>
    <hyperlink ref="L35" r:id="rId_hyperlink_31"/>
    <hyperlink ref="L36" r:id="rId_hyperlink_32"/>
    <hyperlink ref="L37" r:id="rId_hyperlink_33"/>
    <hyperlink ref="L38" r:id="rId_hyperlink_34"/>
    <hyperlink ref="L39" r:id="rId_hyperlink_35"/>
    <hyperlink ref="L40" r:id="rId_hyperlink_36"/>
    <hyperlink ref="L41" r:id="rId_hyperlink_37"/>
    <hyperlink ref="L42" r:id="rId_hyperlink_38"/>
    <hyperlink ref="L43" r:id="rId_hyperlink_39"/>
    <hyperlink ref="L44" r:id="rId_hyperlink_40"/>
    <hyperlink ref="L45" r:id="rId_hyperlink_41"/>
    <hyperlink ref="L46" r:id="rId_hyperlink_42"/>
    <hyperlink ref="L47" r:id="rId_hyperlink_43"/>
    <hyperlink ref="L48" r:id="rId_hyperlink_44"/>
    <hyperlink ref="L49" r:id="rId_hyperlink_45"/>
    <hyperlink ref="L50" r:id="rId_hyperlink_46"/>
    <hyperlink ref="L51" r:id="rId_hyperlink_47"/>
    <hyperlink ref="L52" r:id="rId_hyperlink_48"/>
    <hyperlink ref="L53" r:id="rId_hyperlink_49"/>
    <hyperlink ref="L54" r:id="rId_hyperlink_50"/>
    <hyperlink ref="L55" r:id="rId_hyperlink_51"/>
    <hyperlink ref="L56" r:id="rId_hyperlink_52"/>
    <hyperlink ref="L57" r:id="rId_hyperlink_53"/>
    <hyperlink ref="L58" r:id="rId_hyperlink_54"/>
    <hyperlink ref="L59" r:id="rId_hyperlink_55"/>
    <hyperlink ref="L60" r:id="rId_hyperlink_56"/>
    <hyperlink ref="L61" r:id="rId_hyperlink_57"/>
    <hyperlink ref="L62" r:id="rId_hyperlink_58"/>
    <hyperlink ref="L63" r:id="rId_hyperlink_59"/>
    <hyperlink ref="L64" r:id="rId_hyperlink_60"/>
    <hyperlink ref="L65" r:id="rId_hyperlink_61"/>
    <hyperlink ref="L66" r:id="rId_hyperlink_62"/>
    <hyperlink ref="L67" r:id="rId_hyperlink_63"/>
    <hyperlink ref="L68" r:id="rId_hyperlink_64"/>
    <hyperlink ref="L69" r:id="rId_hyperlink_65"/>
    <hyperlink ref="L70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0" workbookViewId="0" showGridLines="true" showRowColHeaders="1">
      <selection activeCell="J13" sqref="J13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</cols>
  <sheetData>
    <row r="1" spans="1:10">
      <c r="A1" s="2" t="s">
        <v>773</v>
      </c>
    </row>
    <row r="2" spans="1:10">
      <c r="A2" s="3" t="s">
        <v>1</v>
      </c>
    </row>
    <row r="4" spans="1:10">
      <c r="A4" s="7" t="s">
        <v>774</v>
      </c>
      <c r="B4" s="7" t="s">
        <v>423</v>
      </c>
      <c r="C4" s="7" t="s">
        <v>449</v>
      </c>
      <c r="D4" s="7" t="s">
        <v>425</v>
      </c>
      <c r="E4" s="7" t="s">
        <v>451</v>
      </c>
      <c r="F4" s="7" t="s">
        <v>455</v>
      </c>
      <c r="G4" s="7" t="s">
        <v>489</v>
      </c>
      <c r="H4" s="7" t="s">
        <v>574</v>
      </c>
      <c r="I4" s="7" t="s">
        <v>559</v>
      </c>
      <c r="J4" s="7" t="s">
        <v>775</v>
      </c>
    </row>
    <row r="5" spans="1:10">
      <c r="A5" s="1" t="s">
        <v>423</v>
      </c>
      <c r="B5" s="19"/>
      <c r="C5" s="19"/>
      <c r="D5" s="19" t="s">
        <v>776</v>
      </c>
      <c r="E5" s="19"/>
      <c r="F5" s="19"/>
      <c r="G5" s="19"/>
      <c r="H5" s="19"/>
      <c r="I5" s="19"/>
      <c r="J5" s="19"/>
    </row>
    <row r="6" spans="1:10">
      <c r="A6" s="1" t="s">
        <v>449</v>
      </c>
      <c r="B6" s="19"/>
      <c r="C6" s="19"/>
      <c r="D6" s="19"/>
      <c r="E6" s="19" t="s">
        <v>777</v>
      </c>
      <c r="F6" s="19" t="s">
        <v>778</v>
      </c>
      <c r="G6" s="19"/>
      <c r="H6" s="19"/>
      <c r="I6" s="19"/>
      <c r="J6" s="19"/>
    </row>
    <row r="7" spans="1:10">
      <c r="A7" s="1" t="s">
        <v>425</v>
      </c>
      <c r="B7" s="19"/>
      <c r="C7" s="19"/>
      <c r="D7" s="19"/>
      <c r="E7" s="19" t="s">
        <v>777</v>
      </c>
      <c r="F7" s="19" t="s">
        <v>778</v>
      </c>
      <c r="G7" s="19"/>
      <c r="H7" s="19"/>
      <c r="I7" s="19"/>
      <c r="J7" s="19"/>
    </row>
    <row r="8" spans="1:10">
      <c r="A8" s="1" t="s">
        <v>451</v>
      </c>
      <c r="B8" s="19"/>
      <c r="C8" s="19"/>
      <c r="D8" s="19"/>
      <c r="E8" s="19" t="s">
        <v>779</v>
      </c>
      <c r="F8" s="19" t="s">
        <v>780</v>
      </c>
      <c r="G8" s="19" t="s">
        <v>781</v>
      </c>
      <c r="H8" s="19" t="s">
        <v>782</v>
      </c>
      <c r="I8" s="19" t="s">
        <v>777</v>
      </c>
      <c r="J8" s="19"/>
    </row>
    <row r="9" spans="1:10">
      <c r="A9" s="1" t="s">
        <v>455</v>
      </c>
      <c r="B9" s="19"/>
      <c r="C9" s="19" t="s">
        <v>783</v>
      </c>
      <c r="D9" s="19" t="s">
        <v>784</v>
      </c>
      <c r="E9" s="19" t="s">
        <v>785</v>
      </c>
      <c r="F9" s="19"/>
      <c r="G9" s="19" t="s">
        <v>786</v>
      </c>
      <c r="H9" s="19" t="s">
        <v>782</v>
      </c>
      <c r="I9" s="19"/>
      <c r="J9" s="19"/>
    </row>
    <row r="10" spans="1:10">
      <c r="A10" s="1" t="s">
        <v>489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>
      <c r="A11" s="1" t="s">
        <v>574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0">
      <c r="A12" s="1" t="s">
        <v>559</v>
      </c>
      <c r="B12" s="19"/>
      <c r="C12" s="19"/>
      <c r="D12" s="19" t="s">
        <v>787</v>
      </c>
      <c r="E12" s="19" t="s">
        <v>788</v>
      </c>
      <c r="F12" s="19"/>
      <c r="G12" s="19"/>
      <c r="H12" s="19"/>
      <c r="I12" s="19"/>
      <c r="J12" s="19"/>
    </row>
    <row r="13" spans="1:10">
      <c r="A13" s="1" t="s">
        <v>775</v>
      </c>
      <c r="B13" s="19"/>
      <c r="C13" s="19"/>
      <c r="D13" s="19"/>
      <c r="E13" s="19"/>
      <c r="F13" s="19"/>
      <c r="G13" s="19"/>
      <c r="H13" s="19"/>
      <c r="I13" s="19"/>
      <c r="J13" s="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75"/>
  <sheetViews>
    <sheetView tabSelected="0" workbookViewId="0" showGridLines="true" showRowColHeaders="1">
      <pane ySplit="4" activePane="bottomLeft" state="frozen" topLeftCell="A5"/>
      <selection pane="bottomLeft" activeCell="J75" sqref="J75"/>
    </sheetView>
  </sheetViews>
  <sheetFormatPr defaultRowHeight="14.4" outlineLevelRow="0" outlineLevelCol="0"/>
  <cols>
    <col min="1" max="1" width="34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30" customWidth="true" style="0"/>
    <col min="7" max="7" width="10" customWidth="true" style="0"/>
    <col min="8" max="8" width="44" customWidth="true" style="0"/>
    <col min="9" max="9" width="34" customWidth="true" style="0"/>
    <col min="10" max="10" width="70" customWidth="true" style="0"/>
  </cols>
  <sheetData>
    <row r="1" spans="1:10">
      <c r="A1" s="2" t="s">
        <v>789</v>
      </c>
    </row>
    <row r="2" spans="1:10">
      <c r="A2" s="3" t="s">
        <v>1</v>
      </c>
    </row>
    <row r="4" spans="1:10">
      <c r="A4" s="7" t="s">
        <v>639</v>
      </c>
      <c r="B4" s="7" t="s">
        <v>790</v>
      </c>
      <c r="C4" s="7" t="s">
        <v>70</v>
      </c>
      <c r="D4" s="7" t="s">
        <v>791</v>
      </c>
      <c r="E4" s="7" t="s">
        <v>71</v>
      </c>
      <c r="F4" s="7" t="s">
        <v>209</v>
      </c>
      <c r="G4" s="7" t="s">
        <v>792</v>
      </c>
      <c r="H4" s="7" t="s">
        <v>72</v>
      </c>
      <c r="I4" s="7" t="s">
        <v>644</v>
      </c>
      <c r="J4" s="7" t="s">
        <v>248</v>
      </c>
    </row>
    <row r="5" spans="1:10">
      <c r="A5" t="s">
        <v>793</v>
      </c>
      <c r="B5" t="s">
        <v>794</v>
      </c>
      <c r="C5">
        <v>2</v>
      </c>
      <c r="D5">
        <v>2</v>
      </c>
      <c r="E5" t="s">
        <v>164</v>
      </c>
      <c r="F5" t="s">
        <v>795</v>
      </c>
      <c r="H5" t="s">
        <v>796</v>
      </c>
      <c r="I5" t="s">
        <v>797</v>
      </c>
      <c r="J5" s="15"/>
    </row>
    <row r="6" spans="1:10">
      <c r="A6" t="s">
        <v>798</v>
      </c>
      <c r="B6" t="s">
        <v>799</v>
      </c>
      <c r="C6" t="s">
        <v>800</v>
      </c>
      <c r="D6" t="s">
        <v>800</v>
      </c>
      <c r="F6" t="s">
        <v>795</v>
      </c>
      <c r="H6" t="s">
        <v>801</v>
      </c>
      <c r="I6" t="s">
        <v>802</v>
      </c>
      <c r="J6" s="15" t="s">
        <v>803</v>
      </c>
    </row>
    <row r="7" spans="1:10">
      <c r="A7" t="s">
        <v>804</v>
      </c>
      <c r="B7" t="s">
        <v>805</v>
      </c>
      <c r="C7" t="s">
        <v>806</v>
      </c>
      <c r="D7" t="s">
        <v>806</v>
      </c>
      <c r="F7" t="s">
        <v>795</v>
      </c>
      <c r="H7" t="s">
        <v>807</v>
      </c>
      <c r="I7" t="s">
        <v>807</v>
      </c>
      <c r="J7" s="15" t="s">
        <v>808</v>
      </c>
    </row>
    <row r="8" spans="1:10">
      <c r="A8" t="s">
        <v>809</v>
      </c>
      <c r="B8" t="s">
        <v>810</v>
      </c>
      <c r="C8">
        <v>1024</v>
      </c>
      <c r="D8">
        <v>1024</v>
      </c>
      <c r="E8" t="s">
        <v>33</v>
      </c>
      <c r="F8" t="s">
        <v>795</v>
      </c>
      <c r="H8" t="s">
        <v>801</v>
      </c>
      <c r="I8" t="s">
        <v>811</v>
      </c>
      <c r="J8" s="15" t="s">
        <v>812</v>
      </c>
    </row>
    <row r="9" spans="1:10">
      <c r="A9" t="s">
        <v>813</v>
      </c>
      <c r="B9" t="s">
        <v>814</v>
      </c>
      <c r="C9">
        <v>64</v>
      </c>
      <c r="D9">
        <v>64</v>
      </c>
      <c r="E9" t="s">
        <v>22</v>
      </c>
      <c r="F9" t="s">
        <v>795</v>
      </c>
      <c r="H9" t="s">
        <v>815</v>
      </c>
      <c r="I9" t="s">
        <v>816</v>
      </c>
      <c r="J9" s="15" t="s">
        <v>817</v>
      </c>
    </row>
    <row r="10" spans="1:10">
      <c r="A10" t="s">
        <v>818</v>
      </c>
      <c r="B10" t="s">
        <v>819</v>
      </c>
      <c r="C10">
        <v>1</v>
      </c>
      <c r="D10">
        <v>1</v>
      </c>
      <c r="E10" t="s">
        <v>820</v>
      </c>
      <c r="F10" t="s">
        <v>795</v>
      </c>
      <c r="H10" t="s">
        <v>815</v>
      </c>
      <c r="I10" t="s">
        <v>821</v>
      </c>
      <c r="J10" s="15" t="s">
        <v>822</v>
      </c>
    </row>
    <row r="11" spans="1:10">
      <c r="A11" t="s">
        <v>823</v>
      </c>
      <c r="B11" t="s">
        <v>824</v>
      </c>
      <c r="C11">
        <v>1</v>
      </c>
      <c r="D11">
        <v>1</v>
      </c>
      <c r="E11" t="s">
        <v>825</v>
      </c>
      <c r="F11" t="s">
        <v>795</v>
      </c>
      <c r="H11" t="s">
        <v>815</v>
      </c>
      <c r="I11" t="s">
        <v>826</v>
      </c>
      <c r="J11" s="15"/>
    </row>
    <row r="12" spans="1:10">
      <c r="A12" t="s">
        <v>827</v>
      </c>
      <c r="B12" t="s">
        <v>828</v>
      </c>
      <c r="C12">
        <v>4000</v>
      </c>
      <c r="D12">
        <v>4000</v>
      </c>
      <c r="E12" t="s">
        <v>76</v>
      </c>
      <c r="F12" t="s">
        <v>795</v>
      </c>
      <c r="H12" t="s">
        <v>815</v>
      </c>
      <c r="I12" t="s">
        <v>826</v>
      </c>
      <c r="J12" s="15" t="s">
        <v>829</v>
      </c>
    </row>
    <row r="13" spans="1:10">
      <c r="A13" t="s">
        <v>830</v>
      </c>
      <c r="B13" t="s">
        <v>831</v>
      </c>
      <c r="C13">
        <v>2</v>
      </c>
      <c r="D13">
        <v>2</v>
      </c>
      <c r="E13" t="s">
        <v>101</v>
      </c>
      <c r="F13" t="s">
        <v>795</v>
      </c>
      <c r="H13" t="s">
        <v>832</v>
      </c>
      <c r="I13" t="s">
        <v>833</v>
      </c>
      <c r="J13" s="15" t="s">
        <v>834</v>
      </c>
    </row>
    <row r="14" spans="1:10">
      <c r="A14" t="s">
        <v>835</v>
      </c>
      <c r="B14" t="s">
        <v>836</v>
      </c>
      <c r="C14">
        <v>70</v>
      </c>
      <c r="D14">
        <v>70</v>
      </c>
      <c r="E14" t="s">
        <v>90</v>
      </c>
      <c r="F14" t="s">
        <v>795</v>
      </c>
      <c r="H14" t="s">
        <v>837</v>
      </c>
      <c r="I14" t="s">
        <v>838</v>
      </c>
      <c r="J14" s="15" t="s">
        <v>839</v>
      </c>
    </row>
    <row r="15" spans="1:10">
      <c r="A15" t="s">
        <v>840</v>
      </c>
      <c r="B15" t="s">
        <v>841</v>
      </c>
      <c r="C15">
        <v>10</v>
      </c>
      <c r="D15">
        <v>10</v>
      </c>
      <c r="E15" t="s">
        <v>90</v>
      </c>
      <c r="F15" t="s">
        <v>795</v>
      </c>
      <c r="H15" t="s">
        <v>815</v>
      </c>
      <c r="I15" t="s">
        <v>842</v>
      </c>
      <c r="J15" s="15"/>
    </row>
    <row r="16" spans="1:10">
      <c r="A16" t="s">
        <v>843</v>
      </c>
      <c r="B16" t="s">
        <v>844</v>
      </c>
      <c r="C16">
        <v>4</v>
      </c>
      <c r="D16">
        <v>4</v>
      </c>
      <c r="E16" t="s">
        <v>164</v>
      </c>
      <c r="F16" t="s">
        <v>795</v>
      </c>
      <c r="H16" t="s">
        <v>815</v>
      </c>
      <c r="I16" t="s">
        <v>842</v>
      </c>
      <c r="J16" s="15" t="s">
        <v>845</v>
      </c>
    </row>
    <row r="17" spans="1:10">
      <c r="A17" t="s">
        <v>846</v>
      </c>
      <c r="B17" t="s">
        <v>847</v>
      </c>
      <c r="C17">
        <v>8</v>
      </c>
      <c r="D17">
        <v>8</v>
      </c>
      <c r="E17" t="s">
        <v>35</v>
      </c>
      <c r="F17" t="s">
        <v>795</v>
      </c>
      <c r="H17" t="s">
        <v>815</v>
      </c>
      <c r="I17" t="s">
        <v>848</v>
      </c>
      <c r="J17" s="15" t="s">
        <v>849</v>
      </c>
    </row>
    <row r="18" spans="1:10">
      <c r="A18" t="s">
        <v>850</v>
      </c>
      <c r="B18" t="s">
        <v>851</v>
      </c>
      <c r="C18">
        <v>500</v>
      </c>
      <c r="D18">
        <v>500</v>
      </c>
      <c r="E18" t="s">
        <v>81</v>
      </c>
      <c r="F18" t="s">
        <v>795</v>
      </c>
      <c r="H18" t="s">
        <v>815</v>
      </c>
      <c r="I18" t="s">
        <v>848</v>
      </c>
      <c r="J18" s="15"/>
    </row>
    <row r="19" spans="1:10">
      <c r="A19" t="s">
        <v>852</v>
      </c>
      <c r="B19" t="s">
        <v>853</v>
      </c>
      <c r="C19">
        <v>50</v>
      </c>
      <c r="D19">
        <v>50</v>
      </c>
      <c r="E19" t="s">
        <v>105</v>
      </c>
      <c r="F19" t="s">
        <v>795</v>
      </c>
      <c r="H19" t="s">
        <v>815</v>
      </c>
      <c r="I19" t="s">
        <v>854</v>
      </c>
      <c r="J19" s="15"/>
    </row>
    <row r="20" spans="1:10">
      <c r="A20" t="s">
        <v>855</v>
      </c>
      <c r="B20" t="s">
        <v>856</v>
      </c>
      <c r="C20">
        <v>250000</v>
      </c>
      <c r="D20">
        <v>250000</v>
      </c>
      <c r="E20" t="s">
        <v>76</v>
      </c>
      <c r="F20" t="s">
        <v>795</v>
      </c>
      <c r="H20" t="s">
        <v>815</v>
      </c>
      <c r="I20" t="s">
        <v>854</v>
      </c>
      <c r="J20" s="15"/>
    </row>
    <row r="21" spans="1:10">
      <c r="A21" t="s">
        <v>857</v>
      </c>
      <c r="B21" t="s">
        <v>858</v>
      </c>
      <c r="C21">
        <v>15</v>
      </c>
      <c r="D21">
        <v>15</v>
      </c>
      <c r="E21" t="s">
        <v>859</v>
      </c>
      <c r="F21" t="s">
        <v>795</v>
      </c>
      <c r="H21" t="s">
        <v>815</v>
      </c>
      <c r="I21" t="s">
        <v>854</v>
      </c>
      <c r="J21" s="15"/>
    </row>
    <row r="22" spans="1:10">
      <c r="A22" t="s">
        <v>860</v>
      </c>
      <c r="B22" t="s">
        <v>861</v>
      </c>
      <c r="C22">
        <v>7</v>
      </c>
      <c r="D22">
        <v>7</v>
      </c>
      <c r="E22" t="s">
        <v>101</v>
      </c>
      <c r="F22" t="s">
        <v>795</v>
      </c>
      <c r="H22" t="s">
        <v>815</v>
      </c>
      <c r="I22" t="s">
        <v>862</v>
      </c>
      <c r="J22" s="15"/>
    </row>
    <row r="23" spans="1:10">
      <c r="A23" t="s">
        <v>863</v>
      </c>
      <c r="B23" t="s">
        <v>864</v>
      </c>
      <c r="C23">
        <v>6</v>
      </c>
      <c r="D23">
        <v>6</v>
      </c>
      <c r="E23" t="s">
        <v>825</v>
      </c>
      <c r="F23" t="s">
        <v>795</v>
      </c>
      <c r="H23" t="s">
        <v>815</v>
      </c>
      <c r="I23" t="s">
        <v>865</v>
      </c>
      <c r="J23" s="15" t="s">
        <v>866</v>
      </c>
    </row>
    <row r="24" spans="1:10">
      <c r="A24" t="s">
        <v>867</v>
      </c>
      <c r="B24" t="s">
        <v>868</v>
      </c>
      <c r="C24">
        <v>20000</v>
      </c>
      <c r="D24">
        <v>20000</v>
      </c>
      <c r="E24" t="s">
        <v>78</v>
      </c>
      <c r="F24" t="s">
        <v>795</v>
      </c>
      <c r="H24" t="s">
        <v>815</v>
      </c>
      <c r="I24" t="s">
        <v>862</v>
      </c>
      <c r="J24" s="15"/>
    </row>
    <row r="25" spans="1:10">
      <c r="A25" t="s">
        <v>869</v>
      </c>
      <c r="B25" t="s">
        <v>870</v>
      </c>
      <c r="C25">
        <v>20000</v>
      </c>
      <c r="D25">
        <v>20000</v>
      </c>
      <c r="E25" t="s">
        <v>76</v>
      </c>
      <c r="F25" t="s">
        <v>795</v>
      </c>
      <c r="H25" t="s">
        <v>815</v>
      </c>
      <c r="I25" t="s">
        <v>862</v>
      </c>
      <c r="J25" s="15"/>
    </row>
    <row r="26" spans="1:10">
      <c r="A26" t="s">
        <v>871</v>
      </c>
      <c r="B26" t="s">
        <v>872</v>
      </c>
      <c r="C26">
        <v>5</v>
      </c>
      <c r="D26">
        <v>5</v>
      </c>
      <c r="E26" t="s">
        <v>873</v>
      </c>
      <c r="F26" t="s">
        <v>795</v>
      </c>
      <c r="H26" t="s">
        <v>815</v>
      </c>
      <c r="I26" t="s">
        <v>862</v>
      </c>
      <c r="J26" s="15"/>
    </row>
    <row r="27" spans="1:10">
      <c r="A27" t="s">
        <v>874</v>
      </c>
      <c r="B27" t="s">
        <v>875</v>
      </c>
      <c r="C27">
        <v>20000</v>
      </c>
      <c r="D27">
        <v>20000</v>
      </c>
      <c r="E27" t="s">
        <v>76</v>
      </c>
      <c r="F27" t="s">
        <v>795</v>
      </c>
      <c r="H27" t="s">
        <v>815</v>
      </c>
      <c r="I27" t="s">
        <v>862</v>
      </c>
      <c r="J27" s="15"/>
    </row>
    <row r="28" spans="1:10">
      <c r="A28" t="s">
        <v>876</v>
      </c>
      <c r="B28" t="s">
        <v>877</v>
      </c>
      <c r="C28">
        <v>2000</v>
      </c>
      <c r="D28">
        <v>2000</v>
      </c>
      <c r="E28" t="s">
        <v>78</v>
      </c>
      <c r="F28" t="s">
        <v>795</v>
      </c>
      <c r="H28" t="s">
        <v>815</v>
      </c>
      <c r="I28" t="s">
        <v>878</v>
      </c>
      <c r="J28" s="15"/>
    </row>
    <row r="29" spans="1:10">
      <c r="A29" t="s">
        <v>879</v>
      </c>
      <c r="B29" t="s">
        <v>880</v>
      </c>
      <c r="C29">
        <v>20000</v>
      </c>
      <c r="D29">
        <v>20000</v>
      </c>
      <c r="E29" t="s">
        <v>81</v>
      </c>
      <c r="F29" t="s">
        <v>795</v>
      </c>
      <c r="H29" t="s">
        <v>815</v>
      </c>
      <c r="I29" t="s">
        <v>816</v>
      </c>
      <c r="J29" s="15" t="s">
        <v>881</v>
      </c>
    </row>
    <row r="30" spans="1:10">
      <c r="A30" t="s">
        <v>882</v>
      </c>
      <c r="B30" t="s">
        <v>883</v>
      </c>
      <c r="C30">
        <v>32</v>
      </c>
      <c r="D30">
        <v>32</v>
      </c>
      <c r="E30" t="s">
        <v>22</v>
      </c>
      <c r="F30" s="20" t="s">
        <v>884</v>
      </c>
      <c r="J30" s="15" t="s">
        <v>885</v>
      </c>
    </row>
    <row r="31" spans="1:10">
      <c r="A31" t="s">
        <v>886</v>
      </c>
      <c r="B31" t="s">
        <v>887</v>
      </c>
      <c r="C31">
        <v>2</v>
      </c>
      <c r="D31">
        <v>2</v>
      </c>
      <c r="E31" t="s">
        <v>103</v>
      </c>
      <c r="F31" s="20" t="s">
        <v>884</v>
      </c>
      <c r="J31" s="15" t="s">
        <v>888</v>
      </c>
    </row>
    <row r="32" spans="1:10">
      <c r="A32" t="s">
        <v>889</v>
      </c>
      <c r="B32" t="s">
        <v>890</v>
      </c>
      <c r="C32">
        <v>2</v>
      </c>
      <c r="D32">
        <v>2</v>
      </c>
      <c r="E32" t="s">
        <v>22</v>
      </c>
      <c r="F32" s="20" t="s">
        <v>884</v>
      </c>
      <c r="J32" s="15" t="s">
        <v>891</v>
      </c>
    </row>
    <row r="33" spans="1:10">
      <c r="A33" t="s">
        <v>892</v>
      </c>
      <c r="B33" t="s">
        <v>893</v>
      </c>
      <c r="C33">
        <v>2</v>
      </c>
      <c r="D33">
        <v>2</v>
      </c>
      <c r="E33" t="s">
        <v>35</v>
      </c>
      <c r="F33" s="20" t="s">
        <v>884</v>
      </c>
      <c r="J33" s="15" t="s">
        <v>894</v>
      </c>
    </row>
    <row r="34" spans="1:10">
      <c r="A34" t="s">
        <v>895</v>
      </c>
      <c r="B34" t="s">
        <v>896</v>
      </c>
      <c r="C34" t="s">
        <v>897</v>
      </c>
      <c r="D34" t="s">
        <v>897</v>
      </c>
      <c r="F34" s="20" t="s">
        <v>884</v>
      </c>
      <c r="J34" s="15" t="s">
        <v>898</v>
      </c>
    </row>
    <row r="35" spans="1:10">
      <c r="A35" t="s">
        <v>899</v>
      </c>
      <c r="B35" t="s">
        <v>549</v>
      </c>
      <c r="C35" t="s">
        <v>900</v>
      </c>
      <c r="D35" t="s">
        <v>900</v>
      </c>
      <c r="F35" s="20" t="s">
        <v>884</v>
      </c>
      <c r="J35" s="15" t="s">
        <v>901</v>
      </c>
    </row>
    <row r="36" spans="1:10">
      <c r="A36" t="s">
        <v>902</v>
      </c>
      <c r="B36" t="s">
        <v>573</v>
      </c>
      <c r="C36" t="s">
        <v>903</v>
      </c>
      <c r="D36" t="s">
        <v>903</v>
      </c>
      <c r="F36" s="20" t="s">
        <v>884</v>
      </c>
      <c r="J36" s="15" t="s">
        <v>904</v>
      </c>
    </row>
    <row r="37" spans="1:10">
      <c r="A37" t="s">
        <v>905</v>
      </c>
      <c r="B37" t="s">
        <v>906</v>
      </c>
      <c r="C37" t="s">
        <v>907</v>
      </c>
      <c r="D37" t="s">
        <v>907</v>
      </c>
      <c r="F37" s="21" t="s">
        <v>908</v>
      </c>
      <c r="J37" s="15" t="s">
        <v>909</v>
      </c>
    </row>
    <row r="38" spans="1:10">
      <c r="A38" t="s">
        <v>910</v>
      </c>
      <c r="B38" t="s">
        <v>911</v>
      </c>
      <c r="C38">
        <v>20000</v>
      </c>
      <c r="D38">
        <v>20000</v>
      </c>
      <c r="E38" t="s">
        <v>81</v>
      </c>
      <c r="F38" s="20" t="s">
        <v>884</v>
      </c>
      <c r="J38" s="15" t="s">
        <v>912</v>
      </c>
    </row>
    <row r="39" spans="1:10">
      <c r="A39" t="s">
        <v>913</v>
      </c>
      <c r="B39" t="s">
        <v>914</v>
      </c>
      <c r="C39">
        <v>4</v>
      </c>
      <c r="D39">
        <v>4</v>
      </c>
      <c r="E39" t="s">
        <v>90</v>
      </c>
      <c r="F39" t="s">
        <v>795</v>
      </c>
      <c r="H39" t="s">
        <v>796</v>
      </c>
      <c r="I39" t="s">
        <v>797</v>
      </c>
      <c r="J39" s="15"/>
    </row>
    <row r="40" spans="1:10">
      <c r="A40" t="s">
        <v>915</v>
      </c>
      <c r="B40" t="s">
        <v>916</v>
      </c>
      <c r="C40">
        <v>95</v>
      </c>
      <c r="D40">
        <v>95</v>
      </c>
      <c r="E40" t="s">
        <v>24</v>
      </c>
      <c r="F40" s="20" t="s">
        <v>884</v>
      </c>
      <c r="J40" s="15" t="s">
        <v>917</v>
      </c>
    </row>
    <row r="41" spans="1:10">
      <c r="A41" t="s">
        <v>918</v>
      </c>
      <c r="B41" t="s">
        <v>919</v>
      </c>
      <c r="C41">
        <v>100</v>
      </c>
      <c r="D41">
        <v>100</v>
      </c>
      <c r="E41" t="s">
        <v>24</v>
      </c>
      <c r="F41" t="s">
        <v>795</v>
      </c>
      <c r="H41" t="s">
        <v>796</v>
      </c>
      <c r="I41" t="s">
        <v>920</v>
      </c>
      <c r="J41" s="15" t="s">
        <v>921</v>
      </c>
    </row>
    <row r="42" spans="1:10">
      <c r="A42" t="s">
        <v>922</v>
      </c>
      <c r="B42" t="s">
        <v>923</v>
      </c>
      <c r="C42">
        <v>200</v>
      </c>
      <c r="D42">
        <v>200</v>
      </c>
      <c r="E42" t="s">
        <v>33</v>
      </c>
      <c r="F42" s="21" t="s">
        <v>908</v>
      </c>
      <c r="J42" s="15" t="s">
        <v>924</v>
      </c>
    </row>
    <row r="43" spans="1:10">
      <c r="A43" t="s">
        <v>925</v>
      </c>
      <c r="B43" t="s">
        <v>926</v>
      </c>
      <c r="C43" t="s">
        <v>927</v>
      </c>
      <c r="D43" t="s">
        <v>927</v>
      </c>
      <c r="E43" t="s">
        <v>33</v>
      </c>
      <c r="F43" t="s">
        <v>795</v>
      </c>
      <c r="H43" t="s">
        <v>796</v>
      </c>
      <c r="I43" t="s">
        <v>928</v>
      </c>
      <c r="J43" s="15" t="s">
        <v>929</v>
      </c>
    </row>
    <row r="44" spans="1:10">
      <c r="A44" t="s">
        <v>930</v>
      </c>
      <c r="B44" t="s">
        <v>931</v>
      </c>
      <c r="C44">
        <v>32</v>
      </c>
      <c r="D44">
        <v>32</v>
      </c>
      <c r="E44" t="s">
        <v>932</v>
      </c>
      <c r="F44" t="s">
        <v>795</v>
      </c>
      <c r="H44" t="s">
        <v>933</v>
      </c>
      <c r="I44" t="s">
        <v>933</v>
      </c>
      <c r="J44" s="15" t="s">
        <v>934</v>
      </c>
    </row>
    <row r="45" spans="1:10">
      <c r="A45" t="s">
        <v>935</v>
      </c>
      <c r="B45" t="s">
        <v>936</v>
      </c>
      <c r="C45">
        <v>0</v>
      </c>
      <c r="D45">
        <v>0</v>
      </c>
      <c r="E45" t="s">
        <v>937</v>
      </c>
      <c r="F45" t="s">
        <v>795</v>
      </c>
      <c r="H45" t="s">
        <v>938</v>
      </c>
      <c r="I45" t="s">
        <v>939</v>
      </c>
      <c r="J45" s="15"/>
    </row>
    <row r="46" spans="1:10">
      <c r="A46" t="s">
        <v>940</v>
      </c>
      <c r="B46" t="s">
        <v>941</v>
      </c>
      <c r="C46">
        <v>6200</v>
      </c>
      <c r="D46">
        <v>6200</v>
      </c>
      <c r="E46" t="s">
        <v>942</v>
      </c>
      <c r="F46" t="s">
        <v>795</v>
      </c>
      <c r="H46" t="s">
        <v>938</v>
      </c>
      <c r="I46" t="s">
        <v>939</v>
      </c>
      <c r="J46" s="15" t="s">
        <v>943</v>
      </c>
    </row>
    <row r="47" spans="1:10">
      <c r="A47" t="s">
        <v>944</v>
      </c>
      <c r="B47" t="s">
        <v>945</v>
      </c>
      <c r="C47">
        <v>4</v>
      </c>
      <c r="D47">
        <v>4</v>
      </c>
      <c r="E47" t="s">
        <v>946</v>
      </c>
      <c r="F47" s="21" t="s">
        <v>908</v>
      </c>
      <c r="J47" s="15" t="s">
        <v>947</v>
      </c>
    </row>
    <row r="48" spans="1:10">
      <c r="A48" t="s">
        <v>948</v>
      </c>
      <c r="B48" t="s">
        <v>949</v>
      </c>
      <c r="C48">
        <v>1</v>
      </c>
      <c r="D48">
        <v>1</v>
      </c>
      <c r="E48" t="s">
        <v>946</v>
      </c>
      <c r="F48" s="20" t="s">
        <v>884</v>
      </c>
      <c r="J48" s="15" t="s">
        <v>950</v>
      </c>
    </row>
    <row r="49" spans="1:10">
      <c r="A49" t="s">
        <v>951</v>
      </c>
      <c r="B49" t="s">
        <v>27</v>
      </c>
      <c r="C49">
        <v>25</v>
      </c>
      <c r="D49">
        <v>25</v>
      </c>
      <c r="E49" t="s">
        <v>24</v>
      </c>
      <c r="F49" s="20" t="s">
        <v>884</v>
      </c>
      <c r="J49" s="15" t="s">
        <v>952</v>
      </c>
    </row>
    <row r="50" spans="1:10">
      <c r="A50" t="s">
        <v>953</v>
      </c>
      <c r="B50" t="s">
        <v>954</v>
      </c>
      <c r="C50">
        <v>20</v>
      </c>
      <c r="D50">
        <v>20</v>
      </c>
      <c r="E50" t="s">
        <v>24</v>
      </c>
      <c r="F50" s="20" t="s">
        <v>884</v>
      </c>
      <c r="J50" s="15" t="s">
        <v>955</v>
      </c>
    </row>
    <row r="51" spans="1:10">
      <c r="A51" t="s">
        <v>956</v>
      </c>
      <c r="B51" t="s">
        <v>957</v>
      </c>
      <c r="C51">
        <v>1</v>
      </c>
      <c r="D51">
        <v>1</v>
      </c>
      <c r="E51" t="s">
        <v>261</v>
      </c>
      <c r="F51" s="20" t="s">
        <v>884</v>
      </c>
      <c r="J51" s="15" t="s">
        <v>958</v>
      </c>
    </row>
    <row r="52" spans="1:10">
      <c r="A52" t="s">
        <v>959</v>
      </c>
      <c r="B52" t="s">
        <v>960</v>
      </c>
      <c r="C52">
        <v>70</v>
      </c>
      <c r="D52">
        <v>70</v>
      </c>
      <c r="E52" t="s">
        <v>24</v>
      </c>
      <c r="F52" s="20" t="s">
        <v>884</v>
      </c>
      <c r="J52" s="15" t="s">
        <v>961</v>
      </c>
    </row>
    <row r="53" spans="1:10">
      <c r="A53" t="s">
        <v>962</v>
      </c>
      <c r="B53" t="s">
        <v>963</v>
      </c>
      <c r="C53">
        <v>4</v>
      </c>
      <c r="D53">
        <v>4</v>
      </c>
      <c r="E53" t="s">
        <v>946</v>
      </c>
      <c r="F53" s="20" t="s">
        <v>884</v>
      </c>
      <c r="J53" s="15" t="s">
        <v>964</v>
      </c>
    </row>
    <row r="54" spans="1:10">
      <c r="A54" t="s">
        <v>965</v>
      </c>
      <c r="B54" t="s">
        <v>966</v>
      </c>
      <c r="C54">
        <v>10</v>
      </c>
      <c r="D54">
        <v>10</v>
      </c>
      <c r="E54" t="s">
        <v>261</v>
      </c>
      <c r="F54" s="20" t="s">
        <v>884</v>
      </c>
      <c r="J54" s="15" t="s">
        <v>967</v>
      </c>
    </row>
    <row r="55" spans="1:10">
      <c r="A55" t="s">
        <v>968</v>
      </c>
      <c r="B55" t="s">
        <v>969</v>
      </c>
      <c r="C55" t="s">
        <v>970</v>
      </c>
      <c r="D55" t="s">
        <v>970</v>
      </c>
      <c r="F55" s="21" t="s">
        <v>908</v>
      </c>
      <c r="J55" s="15" t="s">
        <v>971</v>
      </c>
    </row>
    <row r="56" spans="1:10">
      <c r="A56" t="s">
        <v>972</v>
      </c>
      <c r="B56" t="s">
        <v>973</v>
      </c>
      <c r="C56">
        <v>80</v>
      </c>
      <c r="D56">
        <v>80</v>
      </c>
      <c r="E56" t="s">
        <v>24</v>
      </c>
      <c r="F56" s="20" t="s">
        <v>884</v>
      </c>
      <c r="J56" s="15" t="s">
        <v>974</v>
      </c>
    </row>
    <row r="57" spans="1:10">
      <c r="A57" t="s">
        <v>975</v>
      </c>
      <c r="B57" t="s">
        <v>976</v>
      </c>
      <c r="C57">
        <v>1.25</v>
      </c>
      <c r="D57">
        <v>1.25</v>
      </c>
      <c r="E57" t="s">
        <v>977</v>
      </c>
      <c r="F57" s="21" t="s">
        <v>908</v>
      </c>
      <c r="J57" s="15" t="s">
        <v>978</v>
      </c>
    </row>
    <row r="58" spans="1:10">
      <c r="A58" t="s">
        <v>979</v>
      </c>
      <c r="B58" t="s">
        <v>980</v>
      </c>
      <c r="C58">
        <v>5</v>
      </c>
      <c r="D58">
        <v>5</v>
      </c>
      <c r="E58" t="s">
        <v>24</v>
      </c>
      <c r="F58" s="20" t="s">
        <v>884</v>
      </c>
      <c r="J58" s="15" t="s">
        <v>981</v>
      </c>
    </row>
    <row r="59" spans="1:10">
      <c r="A59" t="s">
        <v>982</v>
      </c>
      <c r="B59" t="s">
        <v>983</v>
      </c>
      <c r="C59">
        <v>1</v>
      </c>
      <c r="D59">
        <v>1</v>
      </c>
      <c r="E59" t="s">
        <v>88</v>
      </c>
      <c r="F59" s="21" t="s">
        <v>908</v>
      </c>
      <c r="J59" s="15" t="s">
        <v>984</v>
      </c>
    </row>
    <row r="60" spans="1:10">
      <c r="A60" t="s">
        <v>985</v>
      </c>
      <c r="B60" t="s">
        <v>986</v>
      </c>
      <c r="C60">
        <v>30</v>
      </c>
      <c r="D60">
        <v>30</v>
      </c>
      <c r="E60" t="s">
        <v>987</v>
      </c>
      <c r="F60" s="20" t="s">
        <v>884</v>
      </c>
      <c r="J60" s="15" t="s">
        <v>981</v>
      </c>
    </row>
    <row r="61" spans="1:10">
      <c r="A61" t="s">
        <v>988</v>
      </c>
      <c r="B61" t="s">
        <v>989</v>
      </c>
      <c r="C61">
        <v>1</v>
      </c>
      <c r="D61">
        <v>1</v>
      </c>
      <c r="E61" t="s">
        <v>261</v>
      </c>
      <c r="F61" t="s">
        <v>795</v>
      </c>
      <c r="H61" t="s">
        <v>990</v>
      </c>
      <c r="I61" t="s">
        <v>990</v>
      </c>
      <c r="J61" s="15" t="s">
        <v>991</v>
      </c>
    </row>
    <row r="62" spans="1:10">
      <c r="A62" t="s">
        <v>992</v>
      </c>
      <c r="B62" t="s">
        <v>993</v>
      </c>
      <c r="C62">
        <v>10</v>
      </c>
      <c r="D62">
        <v>10</v>
      </c>
      <c r="E62" t="s">
        <v>24</v>
      </c>
      <c r="F62" s="20" t="s">
        <v>884</v>
      </c>
      <c r="J62" s="15" t="s">
        <v>994</v>
      </c>
    </row>
    <row r="63" spans="1:10">
      <c r="A63" t="s">
        <v>995</v>
      </c>
      <c r="B63" t="s">
        <v>996</v>
      </c>
      <c r="C63">
        <v>100</v>
      </c>
      <c r="D63">
        <v>100</v>
      </c>
      <c r="E63" t="s">
        <v>96</v>
      </c>
      <c r="F63" s="20" t="s">
        <v>884</v>
      </c>
      <c r="J63" s="15" t="s">
        <v>997</v>
      </c>
    </row>
    <row r="64" spans="1:10">
      <c r="A64" t="s">
        <v>998</v>
      </c>
      <c r="B64" t="s">
        <v>999</v>
      </c>
      <c r="C64">
        <v>1</v>
      </c>
      <c r="D64">
        <v>1</v>
      </c>
      <c r="E64" t="s">
        <v>88</v>
      </c>
      <c r="F64" s="21" t="s">
        <v>908</v>
      </c>
      <c r="J64" s="15" t="s">
        <v>1000</v>
      </c>
    </row>
    <row r="65" spans="1:10">
      <c r="A65" t="s">
        <v>1001</v>
      </c>
      <c r="B65" t="s">
        <v>1002</v>
      </c>
      <c r="C65">
        <v>15</v>
      </c>
      <c r="D65">
        <v>15</v>
      </c>
      <c r="E65" t="s">
        <v>24</v>
      </c>
      <c r="F65" t="s">
        <v>795</v>
      </c>
      <c r="H65" t="s">
        <v>1003</v>
      </c>
      <c r="I65" t="s">
        <v>1004</v>
      </c>
      <c r="J65" s="15" t="s">
        <v>1005</v>
      </c>
    </row>
    <row r="66" spans="1:10">
      <c r="A66" t="s">
        <v>1006</v>
      </c>
      <c r="B66" t="s">
        <v>1007</v>
      </c>
      <c r="C66">
        <v>2</v>
      </c>
      <c r="D66">
        <v>2</v>
      </c>
      <c r="E66" t="s">
        <v>1008</v>
      </c>
      <c r="F66" s="20" t="s">
        <v>884</v>
      </c>
      <c r="J66" s="15" t="s">
        <v>1009</v>
      </c>
    </row>
    <row r="67" spans="1:10">
      <c r="A67" t="s">
        <v>1010</v>
      </c>
      <c r="B67" t="s">
        <v>1011</v>
      </c>
      <c r="C67">
        <v>16</v>
      </c>
      <c r="D67">
        <v>16</v>
      </c>
      <c r="E67" t="s">
        <v>1012</v>
      </c>
      <c r="F67" s="20" t="s">
        <v>884</v>
      </c>
      <c r="J67" s="15" t="s">
        <v>1013</v>
      </c>
    </row>
    <row r="68" spans="1:10">
      <c r="A68" t="s">
        <v>1014</v>
      </c>
      <c r="B68" t="s">
        <v>1015</v>
      </c>
      <c r="C68">
        <v>30</v>
      </c>
      <c r="D68">
        <v>30</v>
      </c>
      <c r="E68" t="s">
        <v>1016</v>
      </c>
      <c r="F68" s="20" t="s">
        <v>884</v>
      </c>
      <c r="J68" s="15" t="s">
        <v>1017</v>
      </c>
    </row>
    <row r="69" spans="1:10">
      <c r="A69" t="s">
        <v>1018</v>
      </c>
      <c r="B69" t="s">
        <v>1019</v>
      </c>
      <c r="C69">
        <v>50</v>
      </c>
      <c r="D69">
        <v>50</v>
      </c>
      <c r="E69" t="s">
        <v>96</v>
      </c>
      <c r="F69" s="20" t="s">
        <v>884</v>
      </c>
      <c r="J69" s="15" t="s">
        <v>1020</v>
      </c>
    </row>
    <row r="70" spans="1:10">
      <c r="A70" t="s">
        <v>1021</v>
      </c>
      <c r="B70" t="s">
        <v>1022</v>
      </c>
      <c r="C70">
        <v>500</v>
      </c>
      <c r="D70">
        <v>500</v>
      </c>
      <c r="E70" t="s">
        <v>90</v>
      </c>
      <c r="F70" s="20" t="s">
        <v>884</v>
      </c>
      <c r="J70" s="15" t="s">
        <v>1023</v>
      </c>
    </row>
    <row r="71" spans="1:10">
      <c r="A71" t="s">
        <v>1024</v>
      </c>
      <c r="B71" t="s">
        <v>1025</v>
      </c>
      <c r="C71">
        <v>30</v>
      </c>
      <c r="D71">
        <v>30</v>
      </c>
      <c r="E71" t="s">
        <v>24</v>
      </c>
      <c r="F71" s="20" t="s">
        <v>884</v>
      </c>
      <c r="J71" s="15" t="s">
        <v>1026</v>
      </c>
    </row>
    <row r="72" spans="1:10">
      <c r="A72" t="s">
        <v>1027</v>
      </c>
      <c r="B72" t="s">
        <v>1028</v>
      </c>
      <c r="C72">
        <v>0.1</v>
      </c>
      <c r="D72">
        <v>0.1</v>
      </c>
      <c r="E72" t="s">
        <v>90</v>
      </c>
      <c r="F72" t="s">
        <v>795</v>
      </c>
      <c r="H72" t="s">
        <v>1003</v>
      </c>
      <c r="I72" t="s">
        <v>1004</v>
      </c>
      <c r="J72" s="15" t="s">
        <v>1029</v>
      </c>
    </row>
    <row r="73" spans="1:10">
      <c r="A73" t="s">
        <v>1030</v>
      </c>
      <c r="B73" t="s">
        <v>1031</v>
      </c>
      <c r="C73">
        <v>1</v>
      </c>
      <c r="D73">
        <v>1</v>
      </c>
      <c r="E73" t="s">
        <v>103</v>
      </c>
      <c r="F73" t="s">
        <v>795</v>
      </c>
      <c r="H73" t="s">
        <v>1032</v>
      </c>
      <c r="I73" t="s">
        <v>1033</v>
      </c>
      <c r="J73" s="15" t="s">
        <v>1034</v>
      </c>
    </row>
    <row r="74" spans="1:10">
      <c r="A74" t="s">
        <v>1035</v>
      </c>
      <c r="B74" t="s">
        <v>1036</v>
      </c>
      <c r="C74" t="s">
        <v>1037</v>
      </c>
      <c r="D74" t="s">
        <v>1037</v>
      </c>
      <c r="F74" t="s">
        <v>795</v>
      </c>
      <c r="H74" t="s">
        <v>1032</v>
      </c>
      <c r="I74" t="s">
        <v>1038</v>
      </c>
      <c r="J74" s="15" t="s">
        <v>1039</v>
      </c>
    </row>
    <row r="75" spans="1:10">
      <c r="A75" t="s">
        <v>1040</v>
      </c>
      <c r="B75" t="s">
        <v>1041</v>
      </c>
      <c r="C75">
        <v>100</v>
      </c>
      <c r="D75">
        <v>100</v>
      </c>
      <c r="E75" t="s">
        <v>24</v>
      </c>
      <c r="F75" s="20" t="s">
        <v>884</v>
      </c>
      <c r="J75" s="15" t="s">
        <v>1042</v>
      </c>
    </row>
  </sheetData>
  <autoFilter ref="A4:J7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0" workbookViewId="0" showGridLines="true" showRowColHeaders="1">
      <selection activeCell="H28" sqref="H28"/>
    </sheetView>
  </sheetViews>
  <sheetFormatPr defaultRowHeight="14.4" outlineLevelRow="0" outlineLevelCol="0"/>
  <cols>
    <col min="1" max="1" width="28" customWidth="true" style="0"/>
    <col min="2" max="2" width="12" customWidth="true" style="0"/>
    <col min="3" max="3" width="60" customWidth="true" style="0"/>
    <col min="4" max="4" width="24" customWidth="true" style="0"/>
    <col min="5" max="5" width="24" customWidth="true" style="0"/>
    <col min="6" max="6" width="50" customWidth="true" style="0"/>
    <col min="7" max="7" width="50" customWidth="true" style="0"/>
    <col min="8" max="8" width="60" customWidth="true" style="0"/>
    <col min="9" max="9" width="12" customWidth="true" style="0"/>
    <col min="10" max="10" width="14" customWidth="true" style="0"/>
  </cols>
  <sheetData>
    <row r="1" spans="1:10">
      <c r="A1" s="2" t="s">
        <v>1043</v>
      </c>
    </row>
    <row r="2" spans="1:10">
      <c r="A2" s="3" t="s">
        <v>1</v>
      </c>
    </row>
    <row r="4" spans="1:10">
      <c r="A4" s="7" t="s">
        <v>639</v>
      </c>
      <c r="B4" s="7" t="s">
        <v>1044</v>
      </c>
      <c r="C4" s="7" t="s">
        <v>1045</v>
      </c>
      <c r="D4" s="7" t="s">
        <v>1046</v>
      </c>
      <c r="E4" s="7" t="s">
        <v>1047</v>
      </c>
      <c r="F4" s="7" t="s">
        <v>644</v>
      </c>
      <c r="G4" s="7" t="s">
        <v>1048</v>
      </c>
      <c r="H4" s="7" t="s">
        <v>645</v>
      </c>
      <c r="I4" s="7" t="s">
        <v>646</v>
      </c>
      <c r="J4" s="7" t="s">
        <v>1049</v>
      </c>
    </row>
    <row r="5" spans="1:10">
      <c r="A5" t="s">
        <v>1050</v>
      </c>
      <c r="B5" t="s">
        <v>1051</v>
      </c>
      <c r="C5" t="s">
        <v>493</v>
      </c>
      <c r="D5" t="s">
        <v>1052</v>
      </c>
      <c r="E5" t="s">
        <v>1053</v>
      </c>
      <c r="F5" t="s">
        <v>1054</v>
      </c>
      <c r="G5" t="s">
        <v>1055</v>
      </c>
      <c r="H5" s="22" t="s">
        <v>695</v>
      </c>
      <c r="I5" t="s">
        <v>653</v>
      </c>
      <c r="J5" t="s">
        <v>1056</v>
      </c>
    </row>
    <row r="6" spans="1:10">
      <c r="A6" t="s">
        <v>1057</v>
      </c>
      <c r="B6" t="s">
        <v>1058</v>
      </c>
      <c r="C6" t="s">
        <v>1059</v>
      </c>
      <c r="D6" t="s">
        <v>1060</v>
      </c>
      <c r="E6" t="s">
        <v>1061</v>
      </c>
      <c r="F6" t="s">
        <v>1062</v>
      </c>
      <c r="G6" t="s">
        <v>1063</v>
      </c>
      <c r="H6" s="22" t="s">
        <v>1064</v>
      </c>
      <c r="I6" t="s">
        <v>653</v>
      </c>
      <c r="J6" t="s">
        <v>1056</v>
      </c>
    </row>
    <row r="7" spans="1:10">
      <c r="A7" t="s">
        <v>1065</v>
      </c>
      <c r="B7" t="s">
        <v>1066</v>
      </c>
      <c r="C7" t="s">
        <v>807</v>
      </c>
      <c r="D7" t="s">
        <v>1067</v>
      </c>
      <c r="E7" t="s">
        <v>1068</v>
      </c>
      <c r="F7" t="s">
        <v>1069</v>
      </c>
      <c r="G7" t="s">
        <v>1070</v>
      </c>
      <c r="H7" s="22" t="s">
        <v>1071</v>
      </c>
      <c r="I7" t="s">
        <v>653</v>
      </c>
      <c r="J7" t="s">
        <v>1056</v>
      </c>
    </row>
    <row r="8" spans="1:10">
      <c r="A8" t="s">
        <v>1072</v>
      </c>
      <c r="B8" t="s">
        <v>1066</v>
      </c>
      <c r="C8" t="s">
        <v>938</v>
      </c>
      <c r="D8" t="s">
        <v>1067</v>
      </c>
      <c r="E8" t="s">
        <v>1068</v>
      </c>
      <c r="F8" t="s">
        <v>1073</v>
      </c>
      <c r="G8" t="s">
        <v>1074</v>
      </c>
      <c r="H8" s="22" t="s">
        <v>1075</v>
      </c>
      <c r="I8" t="s">
        <v>653</v>
      </c>
      <c r="J8" t="s">
        <v>1056</v>
      </c>
    </row>
    <row r="9" spans="1:10">
      <c r="A9" t="s">
        <v>1076</v>
      </c>
      <c r="B9" t="s">
        <v>1066</v>
      </c>
      <c r="C9" t="s">
        <v>159</v>
      </c>
      <c r="D9" t="s">
        <v>1067</v>
      </c>
      <c r="E9" t="s">
        <v>1077</v>
      </c>
      <c r="F9" t="s">
        <v>1078</v>
      </c>
      <c r="G9" t="s">
        <v>1079</v>
      </c>
      <c r="H9" s="22" t="s">
        <v>666</v>
      </c>
      <c r="I9" t="s">
        <v>653</v>
      </c>
      <c r="J9" t="s">
        <v>1056</v>
      </c>
    </row>
    <row r="10" spans="1:10">
      <c r="A10" t="s">
        <v>1080</v>
      </c>
      <c r="B10" t="s">
        <v>1066</v>
      </c>
      <c r="C10" t="s">
        <v>815</v>
      </c>
      <c r="D10" t="s">
        <v>1067</v>
      </c>
      <c r="E10" t="s">
        <v>11</v>
      </c>
      <c r="F10" t="s">
        <v>1081</v>
      </c>
      <c r="G10" t="s">
        <v>1082</v>
      </c>
      <c r="H10" s="22" t="s">
        <v>1083</v>
      </c>
      <c r="I10" t="s">
        <v>653</v>
      </c>
      <c r="J10" t="s">
        <v>1056</v>
      </c>
    </row>
    <row r="11" spans="1:10">
      <c r="A11" t="s">
        <v>1084</v>
      </c>
      <c r="B11" t="s">
        <v>1066</v>
      </c>
      <c r="C11" t="s">
        <v>832</v>
      </c>
      <c r="D11" t="s">
        <v>1067</v>
      </c>
      <c r="E11" t="s">
        <v>1068</v>
      </c>
      <c r="F11" t="s">
        <v>1085</v>
      </c>
      <c r="G11" t="s">
        <v>1086</v>
      </c>
      <c r="H11" s="22" t="s">
        <v>1087</v>
      </c>
      <c r="I11" t="s">
        <v>653</v>
      </c>
      <c r="J11" t="s">
        <v>1056</v>
      </c>
    </row>
    <row r="12" spans="1:10">
      <c r="A12" t="s">
        <v>1088</v>
      </c>
      <c r="B12" t="s">
        <v>1066</v>
      </c>
      <c r="C12" t="s">
        <v>155</v>
      </c>
      <c r="D12" t="s">
        <v>1067</v>
      </c>
      <c r="E12" t="s">
        <v>1068</v>
      </c>
      <c r="F12" t="s">
        <v>1089</v>
      </c>
      <c r="G12" t="s">
        <v>1090</v>
      </c>
      <c r="H12" s="22" t="s">
        <v>1091</v>
      </c>
      <c r="I12" t="s">
        <v>653</v>
      </c>
      <c r="J12" t="s">
        <v>1056</v>
      </c>
    </row>
    <row r="13" spans="1:10">
      <c r="A13" t="s">
        <v>1092</v>
      </c>
      <c r="B13" t="s">
        <v>1066</v>
      </c>
      <c r="C13" t="s">
        <v>1093</v>
      </c>
      <c r="D13" t="s">
        <v>1067</v>
      </c>
      <c r="E13" t="s">
        <v>1068</v>
      </c>
      <c r="F13" t="s">
        <v>1094</v>
      </c>
      <c r="G13" t="s">
        <v>1095</v>
      </c>
      <c r="H13" s="22" t="s">
        <v>1096</v>
      </c>
      <c r="I13" t="s">
        <v>653</v>
      </c>
      <c r="J13" t="s">
        <v>1056</v>
      </c>
    </row>
    <row r="14" spans="1:10">
      <c r="A14" t="s">
        <v>1097</v>
      </c>
      <c r="B14" t="s">
        <v>1066</v>
      </c>
      <c r="C14" t="s">
        <v>837</v>
      </c>
      <c r="D14" t="s">
        <v>1067</v>
      </c>
      <c r="E14" t="s">
        <v>1068</v>
      </c>
      <c r="F14" t="s">
        <v>1098</v>
      </c>
      <c r="G14" t="s">
        <v>1099</v>
      </c>
      <c r="H14" s="22" t="s">
        <v>1100</v>
      </c>
      <c r="I14" t="s">
        <v>653</v>
      </c>
      <c r="J14" t="s">
        <v>1056</v>
      </c>
    </row>
    <row r="15" spans="1:10">
      <c r="A15" t="s">
        <v>1101</v>
      </c>
      <c r="B15" t="s">
        <v>1066</v>
      </c>
      <c r="C15" t="s">
        <v>1102</v>
      </c>
      <c r="D15" t="s">
        <v>1067</v>
      </c>
      <c r="E15" t="s">
        <v>1068</v>
      </c>
      <c r="F15" t="s">
        <v>1103</v>
      </c>
      <c r="G15" t="s">
        <v>1104</v>
      </c>
      <c r="H15" s="22" t="s">
        <v>1105</v>
      </c>
      <c r="I15" t="s">
        <v>653</v>
      </c>
      <c r="J15" t="s">
        <v>1056</v>
      </c>
    </row>
    <row r="16" spans="1:10">
      <c r="A16" t="s">
        <v>1106</v>
      </c>
      <c r="B16" t="s">
        <v>1066</v>
      </c>
      <c r="C16" t="s">
        <v>933</v>
      </c>
      <c r="D16" t="s">
        <v>1067</v>
      </c>
      <c r="E16" t="s">
        <v>1068</v>
      </c>
      <c r="F16" t="s">
        <v>1107</v>
      </c>
      <c r="G16" t="s">
        <v>1108</v>
      </c>
      <c r="H16" s="22" t="s">
        <v>1109</v>
      </c>
      <c r="I16" t="s">
        <v>653</v>
      </c>
      <c r="J16" t="s">
        <v>1056</v>
      </c>
    </row>
    <row r="17" spans="1:10">
      <c r="A17" t="s">
        <v>1110</v>
      </c>
      <c r="B17" t="s">
        <v>1066</v>
      </c>
      <c r="C17" t="s">
        <v>1111</v>
      </c>
      <c r="D17" t="s">
        <v>1067</v>
      </c>
      <c r="E17" t="s">
        <v>1112</v>
      </c>
      <c r="F17" t="s">
        <v>1113</v>
      </c>
      <c r="G17" t="s">
        <v>1114</v>
      </c>
      <c r="H17" s="22" t="s">
        <v>1115</v>
      </c>
      <c r="I17" t="s">
        <v>653</v>
      </c>
      <c r="J17" t="s">
        <v>1116</v>
      </c>
    </row>
    <row r="18" spans="1:10">
      <c r="A18" t="s">
        <v>1117</v>
      </c>
      <c r="B18" t="s">
        <v>1066</v>
      </c>
      <c r="C18" t="s">
        <v>1118</v>
      </c>
      <c r="D18" t="s">
        <v>1067</v>
      </c>
      <c r="E18" t="s">
        <v>1112</v>
      </c>
      <c r="F18" t="s">
        <v>1119</v>
      </c>
      <c r="G18" t="s">
        <v>1114</v>
      </c>
      <c r="H18" s="22" t="s">
        <v>1120</v>
      </c>
      <c r="I18" t="s">
        <v>653</v>
      </c>
      <c r="J18" t="s">
        <v>1116</v>
      </c>
    </row>
    <row r="19" spans="1:10">
      <c r="A19" t="s">
        <v>1121</v>
      </c>
      <c r="B19" t="s">
        <v>1066</v>
      </c>
      <c r="C19" t="s">
        <v>796</v>
      </c>
      <c r="D19" t="s">
        <v>1067</v>
      </c>
      <c r="E19" t="s">
        <v>1068</v>
      </c>
      <c r="F19" t="s">
        <v>1122</v>
      </c>
      <c r="G19" t="s">
        <v>1123</v>
      </c>
      <c r="H19" s="22" t="s">
        <v>1124</v>
      </c>
      <c r="I19" t="s">
        <v>653</v>
      </c>
      <c r="J19" t="s">
        <v>1056</v>
      </c>
    </row>
    <row r="20" spans="1:10">
      <c r="A20" t="s">
        <v>1125</v>
      </c>
      <c r="B20" t="s">
        <v>1066</v>
      </c>
      <c r="C20" t="s">
        <v>801</v>
      </c>
      <c r="D20" t="s">
        <v>1067</v>
      </c>
      <c r="E20" t="s">
        <v>1068</v>
      </c>
      <c r="F20" t="s">
        <v>1126</v>
      </c>
      <c r="G20" t="s">
        <v>1127</v>
      </c>
      <c r="H20" s="22" t="s">
        <v>1128</v>
      </c>
      <c r="I20" t="s">
        <v>653</v>
      </c>
      <c r="J20" t="s">
        <v>1056</v>
      </c>
    </row>
    <row r="21" spans="1:10">
      <c r="A21" t="s">
        <v>1129</v>
      </c>
      <c r="B21" t="s">
        <v>1066</v>
      </c>
      <c r="C21" t="s">
        <v>137</v>
      </c>
      <c r="D21" t="s">
        <v>1067</v>
      </c>
      <c r="E21" t="s">
        <v>1068</v>
      </c>
      <c r="F21" t="s">
        <v>1130</v>
      </c>
      <c r="G21" t="s">
        <v>1131</v>
      </c>
      <c r="H21" s="22" t="s">
        <v>1132</v>
      </c>
      <c r="I21" t="s">
        <v>653</v>
      </c>
      <c r="J21" t="s">
        <v>1056</v>
      </c>
    </row>
    <row r="22" spans="1:10">
      <c r="A22" t="s">
        <v>1133</v>
      </c>
      <c r="B22" t="s">
        <v>1066</v>
      </c>
      <c r="C22" t="s">
        <v>434</v>
      </c>
      <c r="D22" t="s">
        <v>1067</v>
      </c>
      <c r="E22" t="s">
        <v>1134</v>
      </c>
      <c r="F22" t="s">
        <v>1135</v>
      </c>
      <c r="G22" t="s">
        <v>1136</v>
      </c>
      <c r="H22" s="22" t="s">
        <v>652</v>
      </c>
      <c r="I22" t="s">
        <v>653</v>
      </c>
      <c r="J22" t="s">
        <v>1056</v>
      </c>
    </row>
    <row r="23" spans="1:10">
      <c r="A23" t="s">
        <v>1137</v>
      </c>
      <c r="B23" t="s">
        <v>1066</v>
      </c>
      <c r="C23" t="s">
        <v>151</v>
      </c>
      <c r="D23" t="s">
        <v>1067</v>
      </c>
      <c r="E23" t="s">
        <v>1068</v>
      </c>
      <c r="F23" t="s">
        <v>1138</v>
      </c>
      <c r="G23" t="s">
        <v>1139</v>
      </c>
      <c r="H23" s="22" t="s">
        <v>1140</v>
      </c>
      <c r="I23" t="s">
        <v>653</v>
      </c>
      <c r="J23" t="s">
        <v>1056</v>
      </c>
    </row>
    <row r="24" spans="1:10">
      <c r="A24" t="s">
        <v>1141</v>
      </c>
      <c r="B24" t="s">
        <v>1066</v>
      </c>
      <c r="C24" t="s">
        <v>142</v>
      </c>
      <c r="D24" t="s">
        <v>1067</v>
      </c>
      <c r="E24" t="s">
        <v>1068</v>
      </c>
      <c r="F24" t="s">
        <v>1142</v>
      </c>
      <c r="G24" t="s">
        <v>1143</v>
      </c>
      <c r="H24" s="22" t="s">
        <v>1144</v>
      </c>
      <c r="I24" t="s">
        <v>653</v>
      </c>
      <c r="J24" t="s">
        <v>1056</v>
      </c>
    </row>
    <row r="25" spans="1:10">
      <c r="A25" t="s">
        <v>1145</v>
      </c>
      <c r="B25" t="s">
        <v>1066</v>
      </c>
      <c r="C25" t="s">
        <v>990</v>
      </c>
      <c r="D25" t="s">
        <v>1067</v>
      </c>
      <c r="E25" t="s">
        <v>1068</v>
      </c>
      <c r="F25" t="s">
        <v>1146</v>
      </c>
      <c r="G25" t="s">
        <v>1147</v>
      </c>
      <c r="H25" s="22" t="s">
        <v>1148</v>
      </c>
      <c r="I25" t="s">
        <v>653</v>
      </c>
      <c r="J25" t="s">
        <v>1056</v>
      </c>
    </row>
    <row r="26" spans="1:10">
      <c r="A26" t="s">
        <v>1149</v>
      </c>
      <c r="B26" t="s">
        <v>1066</v>
      </c>
      <c r="C26" t="s">
        <v>1003</v>
      </c>
      <c r="D26" t="s">
        <v>1067</v>
      </c>
      <c r="E26" t="s">
        <v>1068</v>
      </c>
      <c r="F26" t="s">
        <v>1150</v>
      </c>
      <c r="G26" t="s">
        <v>1151</v>
      </c>
      <c r="H26" s="22" t="s">
        <v>1152</v>
      </c>
      <c r="I26" t="s">
        <v>653</v>
      </c>
      <c r="J26" t="s">
        <v>1056</v>
      </c>
    </row>
    <row r="27" spans="1:10">
      <c r="A27" t="s">
        <v>1153</v>
      </c>
      <c r="B27" t="s">
        <v>1066</v>
      </c>
      <c r="C27" t="s">
        <v>1032</v>
      </c>
      <c r="D27" t="s">
        <v>1154</v>
      </c>
      <c r="E27" t="s">
        <v>1155</v>
      </c>
      <c r="F27" t="s">
        <v>1156</v>
      </c>
      <c r="G27" t="s">
        <v>1157</v>
      </c>
      <c r="H27" s="22" t="s">
        <v>1158</v>
      </c>
      <c r="I27" t="s">
        <v>653</v>
      </c>
      <c r="J27" t="s">
        <v>1056</v>
      </c>
    </row>
    <row r="28" spans="1:10">
      <c r="A28" t="s">
        <v>1159</v>
      </c>
      <c r="B28" t="s">
        <v>1066</v>
      </c>
      <c r="C28" t="s">
        <v>1160</v>
      </c>
      <c r="D28" t="s">
        <v>1067</v>
      </c>
      <c r="E28" t="s">
        <v>1068</v>
      </c>
      <c r="F28" t="s">
        <v>1161</v>
      </c>
      <c r="G28" t="s">
        <v>1162</v>
      </c>
      <c r="H28" s="22" t="s">
        <v>1163</v>
      </c>
      <c r="I28" t="s">
        <v>653</v>
      </c>
      <c r="J28" t="s">
        <v>1056</v>
      </c>
    </row>
  </sheetData>
  <hyperlinks>
    <hyperlink ref="H5" r:id="rId_hyperlink_1"/>
    <hyperlink ref="H6" r:id="rId_hyperlink_2"/>
    <hyperlink ref="H7" r:id="rId_hyperlink_3"/>
    <hyperlink ref="H8" r:id="rId_hyperlink_4"/>
    <hyperlink ref="H9" r:id="rId_hyperlink_5"/>
    <hyperlink ref="H10" r:id="rId_hyperlink_6"/>
    <hyperlink ref="H11" r:id="rId_hyperlink_7"/>
    <hyperlink ref="H12" r:id="rId_hyperlink_8"/>
    <hyperlink ref="H13" r:id="rId_hyperlink_9"/>
    <hyperlink ref="H14" r:id="rId_hyperlink_10"/>
    <hyperlink ref="H15" r:id="rId_hyperlink_11"/>
    <hyperlink ref="H16" r:id="rId_hyperlink_12"/>
    <hyperlink ref="H17" r:id="rId_hyperlink_13"/>
    <hyperlink ref="H18" r:id="rId_hyperlink_14"/>
    <hyperlink ref="H19" r:id="rId_hyperlink_15"/>
    <hyperlink ref="H20" r:id="rId_hyperlink_16"/>
    <hyperlink ref="H21" r:id="rId_hyperlink_17"/>
    <hyperlink ref="H22" r:id="rId_hyperlink_18"/>
    <hyperlink ref="H23" r:id="rId_hyperlink_19"/>
    <hyperlink ref="H24" r:id="rId_hyperlink_20"/>
    <hyperlink ref="H25" r:id="rId_hyperlink_21"/>
    <hyperlink ref="H26" r:id="rId_hyperlink_22"/>
    <hyperlink ref="H27" r:id="rId_hyperlink_23"/>
    <hyperlink ref="H28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168"/>
  <sheetViews>
    <sheetView tabSelected="0" workbookViewId="0" showGridLines="true" showRowColHeaders="1">
      <pane ySplit="4" activePane="bottomLeft" state="frozen" topLeftCell="A5"/>
      <selection pane="bottomLeft" activeCell="A4" sqref="A4:L4"/>
    </sheetView>
  </sheetViews>
  <sheetFormatPr defaultRowHeight="14.4" outlineLevelRow="0" outlineLevelCol="0"/>
  <cols>
    <col min="1" max="1" width="30" customWidth="true" style="0"/>
    <col min="2" max="2" width="16" customWidth="true" style="0"/>
    <col min="3" max="3" width="28" customWidth="true" style="0"/>
    <col min="4" max="4" width="40" customWidth="true" style="0"/>
    <col min="5" max="5" width="50" customWidth="true" style="0"/>
    <col min="6" max="6" width="90" customWidth="true" style="0"/>
    <col min="7" max="7" width="12" customWidth="true" style="0"/>
    <col min="8" max="8" width="12" customWidth="true" style="0"/>
    <col min="9" max="9" width="10" customWidth="true" style="0"/>
    <col min="10" max="10" width="10" customWidth="true" style="0"/>
    <col min="11" max="11" width="12" customWidth="true" style="0"/>
    <col min="12" max="12" width="40" customWidth="true" style="0"/>
  </cols>
  <sheetData>
    <row r="1" spans="1:12">
      <c r="A1" s="2" t="s">
        <v>1164</v>
      </c>
    </row>
    <row r="2" spans="1:12">
      <c r="A2" s="3" t="s">
        <v>1</v>
      </c>
    </row>
    <row r="4" spans="1:12">
      <c r="A4" s="7" t="s">
        <v>1165</v>
      </c>
      <c r="B4" s="7" t="s">
        <v>644</v>
      </c>
      <c r="C4" s="7" t="s">
        <v>1166</v>
      </c>
      <c r="D4" s="7" t="s">
        <v>1167</v>
      </c>
      <c r="E4" s="7" t="s">
        <v>19</v>
      </c>
      <c r="F4" s="7" t="s">
        <v>1168</v>
      </c>
      <c r="G4" s="7" t="s">
        <v>1169</v>
      </c>
      <c r="H4" s="7" t="s">
        <v>1170</v>
      </c>
      <c r="I4" s="7" t="s">
        <v>71</v>
      </c>
      <c r="J4" s="7" t="s">
        <v>1171</v>
      </c>
      <c r="K4" s="7" t="s">
        <v>209</v>
      </c>
      <c r="L4" s="7" t="s">
        <v>1172</v>
      </c>
    </row>
    <row r="5" spans="1:12">
      <c r="A5" t="s">
        <v>1173</v>
      </c>
      <c r="B5" t="s">
        <v>1174</v>
      </c>
      <c r="C5" t="s">
        <v>1175</v>
      </c>
      <c r="D5" t="s">
        <v>40</v>
      </c>
      <c r="E5" t="s">
        <v>1176</v>
      </c>
      <c r="F5" t="s">
        <v>1177</v>
      </c>
      <c r="G5">
        <v>2500</v>
      </c>
      <c r="H5">
        <v>2500</v>
      </c>
      <c r="I5" t="s">
        <v>73</v>
      </c>
      <c r="J5" t="s">
        <v>1178</v>
      </c>
      <c r="K5" t="s">
        <v>2</v>
      </c>
    </row>
    <row r="6" spans="1:12">
      <c r="A6" t="s">
        <v>1179</v>
      </c>
      <c r="B6" t="s">
        <v>1174</v>
      </c>
      <c r="C6" t="s">
        <v>1175</v>
      </c>
      <c r="D6" t="s">
        <v>75</v>
      </c>
      <c r="E6" t="s">
        <v>1180</v>
      </c>
      <c r="F6" t="s">
        <v>1181</v>
      </c>
      <c r="G6">
        <v>2000</v>
      </c>
      <c r="H6">
        <v>2000</v>
      </c>
      <c r="I6" t="s">
        <v>76</v>
      </c>
      <c r="J6" t="s">
        <v>1178</v>
      </c>
      <c r="K6" t="s">
        <v>6</v>
      </c>
    </row>
    <row r="7" spans="1:12">
      <c r="A7" t="s">
        <v>1182</v>
      </c>
      <c r="B7" t="s">
        <v>1174</v>
      </c>
      <c r="C7" t="s">
        <v>1175</v>
      </c>
      <c r="D7" t="s">
        <v>77</v>
      </c>
      <c r="E7" t="s">
        <v>1183</v>
      </c>
      <c r="F7" t="s">
        <v>1184</v>
      </c>
      <c r="G7">
        <v>2500</v>
      </c>
      <c r="H7">
        <v>2500</v>
      </c>
      <c r="I7" t="s">
        <v>78</v>
      </c>
      <c r="J7" t="s">
        <v>1178</v>
      </c>
      <c r="K7" t="s">
        <v>6</v>
      </c>
      <c r="L7" t="s">
        <v>1101</v>
      </c>
    </row>
    <row r="8" spans="1:12">
      <c r="A8" t="s">
        <v>1185</v>
      </c>
      <c r="B8" t="s">
        <v>1174</v>
      </c>
      <c r="C8" t="s">
        <v>1175</v>
      </c>
      <c r="D8" t="s">
        <v>1186</v>
      </c>
      <c r="E8" t="s">
        <v>1187</v>
      </c>
      <c r="F8" t="s">
        <v>1188</v>
      </c>
      <c r="G8">
        <v>2500</v>
      </c>
      <c r="H8">
        <v>2500</v>
      </c>
      <c r="I8" t="s">
        <v>81</v>
      </c>
      <c r="J8" t="s">
        <v>1178</v>
      </c>
      <c r="K8" t="s">
        <v>6</v>
      </c>
    </row>
    <row r="9" spans="1:12">
      <c r="A9" t="s">
        <v>1189</v>
      </c>
      <c r="B9" t="s">
        <v>1174</v>
      </c>
      <c r="C9" t="s">
        <v>1175</v>
      </c>
      <c r="D9" t="s">
        <v>1190</v>
      </c>
      <c r="E9" t="s">
        <v>1191</v>
      </c>
      <c r="F9" t="s">
        <v>1192</v>
      </c>
      <c r="G9">
        <v>1.25</v>
      </c>
      <c r="H9">
        <v>2</v>
      </c>
      <c r="I9" t="s">
        <v>1193</v>
      </c>
      <c r="J9" t="s">
        <v>1178</v>
      </c>
      <c r="K9" t="s">
        <v>6</v>
      </c>
      <c r="L9" t="s">
        <v>1080</v>
      </c>
    </row>
    <row r="10" spans="1:12">
      <c r="A10" t="s">
        <v>1194</v>
      </c>
      <c r="B10" t="s">
        <v>1195</v>
      </c>
      <c r="C10" t="s">
        <v>1175</v>
      </c>
      <c r="D10" t="s">
        <v>1196</v>
      </c>
      <c r="E10" t="s">
        <v>1197</v>
      </c>
      <c r="F10" t="s">
        <v>1198</v>
      </c>
      <c r="G10">
        <v>5000</v>
      </c>
      <c r="H10">
        <v>5000</v>
      </c>
      <c r="I10" t="s">
        <v>164</v>
      </c>
      <c r="J10" t="s">
        <v>1178</v>
      </c>
      <c r="K10" t="s">
        <v>6</v>
      </c>
    </row>
    <row r="11" spans="1:12">
      <c r="A11" t="s">
        <v>1199</v>
      </c>
      <c r="B11" t="s">
        <v>1195</v>
      </c>
      <c r="C11" t="s">
        <v>1175</v>
      </c>
      <c r="D11" t="s">
        <v>1200</v>
      </c>
      <c r="E11" t="s">
        <v>1201</v>
      </c>
      <c r="F11" t="s">
        <v>1202</v>
      </c>
      <c r="G11">
        <v>833.333333</v>
      </c>
      <c r="H11">
        <v>833.33</v>
      </c>
      <c r="I11" t="s">
        <v>86</v>
      </c>
      <c r="J11" t="s">
        <v>1203</v>
      </c>
      <c r="K11" t="s">
        <v>6</v>
      </c>
    </row>
    <row r="12" spans="1:12">
      <c r="A12" t="s">
        <v>1204</v>
      </c>
      <c r="B12" t="s">
        <v>1195</v>
      </c>
      <c r="C12" t="s">
        <v>1175</v>
      </c>
      <c r="D12" t="s">
        <v>1205</v>
      </c>
      <c r="E12" t="s">
        <v>1206</v>
      </c>
      <c r="F12" t="s">
        <v>1207</v>
      </c>
      <c r="G12">
        <v>833.33</v>
      </c>
      <c r="H12">
        <v>833.33</v>
      </c>
      <c r="I12" t="s">
        <v>86</v>
      </c>
      <c r="J12" t="s">
        <v>1203</v>
      </c>
      <c r="K12" t="s">
        <v>6</v>
      </c>
    </row>
    <row r="13" spans="1:12">
      <c r="A13" t="s">
        <v>1208</v>
      </c>
      <c r="B13" t="s">
        <v>1209</v>
      </c>
      <c r="C13" t="s">
        <v>1175</v>
      </c>
      <c r="D13" t="s">
        <v>1210</v>
      </c>
      <c r="E13" t="s">
        <v>1211</v>
      </c>
      <c r="F13" t="s">
        <v>1212</v>
      </c>
      <c r="G13">
        <v>25.4</v>
      </c>
      <c r="H13">
        <v>25.4</v>
      </c>
      <c r="I13" t="s">
        <v>33</v>
      </c>
      <c r="J13" t="s">
        <v>1203</v>
      </c>
      <c r="K13" t="s">
        <v>1213</v>
      </c>
      <c r="L13" t="s">
        <v>1121</v>
      </c>
    </row>
    <row r="14" spans="1:12">
      <c r="A14" t="s">
        <v>1214</v>
      </c>
      <c r="B14" t="s">
        <v>1209</v>
      </c>
      <c r="C14" t="s">
        <v>1175</v>
      </c>
      <c r="D14" t="s">
        <v>1215</v>
      </c>
      <c r="E14" t="s">
        <v>1216</v>
      </c>
      <c r="F14" t="s">
        <v>1217</v>
      </c>
      <c r="G14">
        <v>6.220117</v>
      </c>
      <c r="H14">
        <v>6.22</v>
      </c>
      <c r="I14" t="s">
        <v>90</v>
      </c>
      <c r="J14" t="s">
        <v>1203</v>
      </c>
      <c r="K14" t="s">
        <v>6</v>
      </c>
      <c r="L14" t="s">
        <v>1121</v>
      </c>
    </row>
    <row r="15" spans="1:12">
      <c r="A15" t="s">
        <v>1218</v>
      </c>
      <c r="B15" t="s">
        <v>1209</v>
      </c>
      <c r="C15" t="s">
        <v>1175</v>
      </c>
      <c r="D15" t="s">
        <v>1219</v>
      </c>
      <c r="E15" t="s">
        <v>1220</v>
      </c>
      <c r="F15" t="s">
        <v>1221</v>
      </c>
      <c r="G15">
        <v>15550</v>
      </c>
      <c r="H15">
        <v>15550</v>
      </c>
      <c r="I15" t="s">
        <v>90</v>
      </c>
      <c r="J15" t="s">
        <v>1203</v>
      </c>
      <c r="K15" t="s">
        <v>6</v>
      </c>
      <c r="L15" t="s">
        <v>1121</v>
      </c>
    </row>
    <row r="16" spans="1:12">
      <c r="A16" t="s">
        <v>1222</v>
      </c>
      <c r="B16" t="s">
        <v>1223</v>
      </c>
      <c r="C16" t="s">
        <v>1175</v>
      </c>
      <c r="D16" t="s">
        <v>249</v>
      </c>
      <c r="E16" t="s">
        <v>1224</v>
      </c>
      <c r="F16" t="s">
        <v>1225</v>
      </c>
      <c r="G16">
        <v>30000</v>
      </c>
      <c r="H16">
        <v>30000</v>
      </c>
      <c r="I16" t="s">
        <v>96</v>
      </c>
      <c r="J16" t="s">
        <v>1178</v>
      </c>
      <c r="K16" t="s">
        <v>6</v>
      </c>
    </row>
    <row r="17" spans="1:12">
      <c r="A17" t="s">
        <v>1226</v>
      </c>
      <c r="B17" t="s">
        <v>1223</v>
      </c>
      <c r="C17" t="s">
        <v>1175</v>
      </c>
      <c r="D17" t="s">
        <v>1227</v>
      </c>
      <c r="E17" t="s">
        <v>1228</v>
      </c>
      <c r="F17" t="s">
        <v>1229</v>
      </c>
      <c r="G17">
        <v>0.888889</v>
      </c>
      <c r="H17">
        <v>0.89</v>
      </c>
      <c r="I17" t="s">
        <v>1230</v>
      </c>
      <c r="J17" t="s">
        <v>1203</v>
      </c>
      <c r="K17" t="s">
        <v>6</v>
      </c>
    </row>
    <row r="18" spans="1:12">
      <c r="A18" t="s">
        <v>1231</v>
      </c>
      <c r="B18" t="s">
        <v>1223</v>
      </c>
      <c r="C18" t="s">
        <v>1175</v>
      </c>
      <c r="D18" t="s">
        <v>1232</v>
      </c>
      <c r="E18" t="s">
        <v>1233</v>
      </c>
      <c r="F18" t="s">
        <v>1234</v>
      </c>
      <c r="G18">
        <v>26.7</v>
      </c>
      <c r="H18">
        <v>27</v>
      </c>
      <c r="I18" t="s">
        <v>1235</v>
      </c>
      <c r="J18" t="s">
        <v>1178</v>
      </c>
      <c r="K18" t="s">
        <v>6</v>
      </c>
    </row>
    <row r="19" spans="1:12">
      <c r="A19" t="s">
        <v>1236</v>
      </c>
      <c r="B19" t="s">
        <v>1223</v>
      </c>
      <c r="C19" t="s">
        <v>1175</v>
      </c>
      <c r="D19" t="s">
        <v>254</v>
      </c>
      <c r="E19" t="s">
        <v>1237</v>
      </c>
      <c r="F19" t="s">
        <v>1238</v>
      </c>
      <c r="G19">
        <v>1350</v>
      </c>
      <c r="H19">
        <v>1350</v>
      </c>
      <c r="I19" t="s">
        <v>96</v>
      </c>
      <c r="J19" t="s">
        <v>1178</v>
      </c>
      <c r="K19" t="s">
        <v>6</v>
      </c>
    </row>
    <row r="20" spans="1:12">
      <c r="A20" t="s">
        <v>1239</v>
      </c>
      <c r="B20" t="s">
        <v>1223</v>
      </c>
      <c r="C20" t="s">
        <v>1175</v>
      </c>
      <c r="D20" t="s">
        <v>255</v>
      </c>
      <c r="E20" t="s">
        <v>1240</v>
      </c>
      <c r="F20" t="s">
        <v>1241</v>
      </c>
      <c r="G20">
        <v>25000</v>
      </c>
      <c r="H20">
        <v>25000</v>
      </c>
      <c r="I20" t="s">
        <v>96</v>
      </c>
      <c r="J20" t="s">
        <v>1178</v>
      </c>
      <c r="K20" t="s">
        <v>6</v>
      </c>
    </row>
    <row r="21" spans="1:12">
      <c r="A21" t="s">
        <v>1242</v>
      </c>
      <c r="B21" t="s">
        <v>1243</v>
      </c>
      <c r="C21" t="s">
        <v>1175</v>
      </c>
      <c r="D21" t="s">
        <v>1244</v>
      </c>
      <c r="E21" t="s">
        <v>1245</v>
      </c>
      <c r="F21" t="s">
        <v>1246</v>
      </c>
      <c r="G21">
        <v>500</v>
      </c>
      <c r="H21">
        <v>500</v>
      </c>
      <c r="I21" t="s">
        <v>98</v>
      </c>
      <c r="J21" t="s">
        <v>1203</v>
      </c>
      <c r="K21" t="s">
        <v>6</v>
      </c>
      <c r="L21" t="s">
        <v>1129</v>
      </c>
    </row>
    <row r="22" spans="1:12">
      <c r="A22" t="s">
        <v>1247</v>
      </c>
      <c r="B22" t="s">
        <v>1243</v>
      </c>
      <c r="C22" t="s">
        <v>1175</v>
      </c>
      <c r="D22" t="s">
        <v>1248</v>
      </c>
      <c r="E22" t="s">
        <v>1249</v>
      </c>
      <c r="F22" t="s">
        <v>1250</v>
      </c>
      <c r="G22">
        <v>100</v>
      </c>
      <c r="H22">
        <v>100</v>
      </c>
      <c r="I22" t="s">
        <v>98</v>
      </c>
      <c r="J22" t="s">
        <v>1203</v>
      </c>
      <c r="K22" t="s">
        <v>6</v>
      </c>
    </row>
    <row r="23" spans="1:12">
      <c r="A23" t="s">
        <v>1251</v>
      </c>
      <c r="B23" t="s">
        <v>1243</v>
      </c>
      <c r="C23" t="s">
        <v>1175</v>
      </c>
      <c r="D23" t="s">
        <v>1252</v>
      </c>
      <c r="E23" t="s">
        <v>1253</v>
      </c>
      <c r="F23" t="s">
        <v>1254</v>
      </c>
      <c r="G23">
        <v>25668</v>
      </c>
      <c r="H23">
        <v>25668</v>
      </c>
      <c r="I23" t="s">
        <v>937</v>
      </c>
      <c r="J23" t="s">
        <v>1255</v>
      </c>
      <c r="K23" t="s">
        <v>1213</v>
      </c>
      <c r="L23" t="s">
        <v>1072</v>
      </c>
    </row>
    <row r="24" spans="1:12">
      <c r="A24" t="s">
        <v>1256</v>
      </c>
      <c r="B24" t="s">
        <v>1174</v>
      </c>
      <c r="C24" t="s">
        <v>1257</v>
      </c>
      <c r="D24" t="s">
        <v>40</v>
      </c>
      <c r="E24" t="s">
        <v>1176</v>
      </c>
      <c r="F24" t="s">
        <v>1258</v>
      </c>
      <c r="G24">
        <v>150</v>
      </c>
      <c r="H24">
        <v>150</v>
      </c>
      <c r="I24" t="s">
        <v>73</v>
      </c>
      <c r="J24" t="s">
        <v>1178</v>
      </c>
      <c r="K24" t="s">
        <v>2</v>
      </c>
    </row>
    <row r="25" spans="1:12">
      <c r="A25" t="s">
        <v>1259</v>
      </c>
      <c r="B25" t="s">
        <v>1174</v>
      </c>
      <c r="C25" t="s">
        <v>1257</v>
      </c>
      <c r="D25" t="s">
        <v>75</v>
      </c>
      <c r="E25" t="s">
        <v>1180</v>
      </c>
      <c r="F25" t="s">
        <v>1260</v>
      </c>
      <c r="G25">
        <v>150</v>
      </c>
      <c r="H25">
        <v>150</v>
      </c>
      <c r="I25" t="s">
        <v>76</v>
      </c>
      <c r="J25" t="s">
        <v>1178</v>
      </c>
      <c r="K25" t="s">
        <v>6</v>
      </c>
    </row>
    <row r="26" spans="1:12">
      <c r="A26" t="s">
        <v>1261</v>
      </c>
      <c r="B26" t="s">
        <v>1174</v>
      </c>
      <c r="C26" t="s">
        <v>1257</v>
      </c>
      <c r="D26" t="s">
        <v>77</v>
      </c>
      <c r="E26" t="s">
        <v>1183</v>
      </c>
      <c r="F26" t="s">
        <v>1262</v>
      </c>
      <c r="G26">
        <v>150</v>
      </c>
      <c r="H26">
        <v>150</v>
      </c>
      <c r="I26" t="s">
        <v>78</v>
      </c>
      <c r="J26" t="s">
        <v>1178</v>
      </c>
      <c r="K26" t="s">
        <v>6</v>
      </c>
      <c r="L26" t="s">
        <v>1101</v>
      </c>
    </row>
    <row r="27" spans="1:12">
      <c r="A27" t="s">
        <v>1263</v>
      </c>
      <c r="B27" t="s">
        <v>1174</v>
      </c>
      <c r="C27" t="s">
        <v>1257</v>
      </c>
      <c r="D27" t="s">
        <v>1186</v>
      </c>
      <c r="E27" t="s">
        <v>1187</v>
      </c>
      <c r="F27" t="s">
        <v>1264</v>
      </c>
      <c r="G27">
        <v>150</v>
      </c>
      <c r="H27">
        <v>150</v>
      </c>
      <c r="I27" t="s">
        <v>81</v>
      </c>
      <c r="J27" t="s">
        <v>1178</v>
      </c>
      <c r="K27" t="s">
        <v>6</v>
      </c>
    </row>
    <row r="28" spans="1:12">
      <c r="A28" t="s">
        <v>1265</v>
      </c>
      <c r="B28" t="s">
        <v>1174</v>
      </c>
      <c r="C28" t="s">
        <v>1257</v>
      </c>
      <c r="D28" t="s">
        <v>1190</v>
      </c>
      <c r="E28" t="s">
        <v>1191</v>
      </c>
      <c r="F28" t="s">
        <v>1266</v>
      </c>
      <c r="G28">
        <v>0.075</v>
      </c>
      <c r="H28">
        <v>1</v>
      </c>
      <c r="I28" t="s">
        <v>1193</v>
      </c>
      <c r="J28" t="s">
        <v>1178</v>
      </c>
      <c r="K28" t="s">
        <v>6</v>
      </c>
      <c r="L28" t="s">
        <v>1080</v>
      </c>
    </row>
    <row r="29" spans="1:12">
      <c r="A29" t="s">
        <v>1267</v>
      </c>
      <c r="B29" t="s">
        <v>1195</v>
      </c>
      <c r="C29" t="s">
        <v>1257</v>
      </c>
      <c r="D29" t="s">
        <v>1196</v>
      </c>
      <c r="E29" t="s">
        <v>1197</v>
      </c>
      <c r="F29" t="s">
        <v>1268</v>
      </c>
      <c r="G29">
        <v>1200</v>
      </c>
      <c r="H29">
        <v>1200</v>
      </c>
      <c r="I29" t="s">
        <v>164</v>
      </c>
      <c r="J29" t="s">
        <v>1178</v>
      </c>
      <c r="K29" t="s">
        <v>6</v>
      </c>
    </row>
    <row r="30" spans="1:12">
      <c r="A30" t="s">
        <v>1269</v>
      </c>
      <c r="B30" t="s">
        <v>1195</v>
      </c>
      <c r="C30" t="s">
        <v>1257</v>
      </c>
      <c r="D30" t="s">
        <v>1200</v>
      </c>
      <c r="E30" t="s">
        <v>1201</v>
      </c>
      <c r="F30" t="s">
        <v>1270</v>
      </c>
      <c r="G30">
        <v>600</v>
      </c>
      <c r="H30">
        <v>600</v>
      </c>
      <c r="I30" t="s">
        <v>86</v>
      </c>
      <c r="J30" t="s">
        <v>1203</v>
      </c>
      <c r="K30" t="s">
        <v>6</v>
      </c>
    </row>
    <row r="31" spans="1:12">
      <c r="A31" t="s">
        <v>1271</v>
      </c>
      <c r="B31" t="s">
        <v>1195</v>
      </c>
      <c r="C31" t="s">
        <v>1257</v>
      </c>
      <c r="D31" t="s">
        <v>1205</v>
      </c>
      <c r="E31" t="s">
        <v>1206</v>
      </c>
      <c r="F31" t="s">
        <v>1272</v>
      </c>
      <c r="G31">
        <v>600</v>
      </c>
      <c r="H31">
        <v>600</v>
      </c>
      <c r="I31" t="s">
        <v>86</v>
      </c>
      <c r="J31" t="s">
        <v>1203</v>
      </c>
      <c r="K31" t="s">
        <v>6</v>
      </c>
    </row>
    <row r="32" spans="1:12">
      <c r="A32" t="s">
        <v>1273</v>
      </c>
      <c r="B32" t="s">
        <v>1209</v>
      </c>
      <c r="C32" t="s">
        <v>1257</v>
      </c>
      <c r="D32" t="s">
        <v>1210</v>
      </c>
      <c r="E32" t="s">
        <v>1211</v>
      </c>
      <c r="F32" t="s">
        <v>1212</v>
      </c>
      <c r="G32">
        <v>25.4</v>
      </c>
      <c r="H32">
        <v>25.4</v>
      </c>
      <c r="I32" t="s">
        <v>33</v>
      </c>
      <c r="J32" t="s">
        <v>1203</v>
      </c>
      <c r="K32" t="s">
        <v>1213</v>
      </c>
      <c r="L32" t="s">
        <v>1121</v>
      </c>
    </row>
    <row r="33" spans="1:12">
      <c r="A33" t="s">
        <v>1274</v>
      </c>
      <c r="B33" t="s">
        <v>1209</v>
      </c>
      <c r="C33" t="s">
        <v>1257</v>
      </c>
      <c r="D33" t="s">
        <v>1215</v>
      </c>
      <c r="E33" t="s">
        <v>1216</v>
      </c>
      <c r="F33" t="s">
        <v>1275</v>
      </c>
      <c r="G33">
        <v>32.220117</v>
      </c>
      <c r="H33">
        <v>32.22</v>
      </c>
      <c r="I33" t="s">
        <v>90</v>
      </c>
      <c r="J33" t="s">
        <v>1203</v>
      </c>
      <c r="K33" t="s">
        <v>6</v>
      </c>
      <c r="L33" t="s">
        <v>1121</v>
      </c>
    </row>
    <row r="34" spans="1:12">
      <c r="A34" t="s">
        <v>1276</v>
      </c>
      <c r="B34" t="s">
        <v>1209</v>
      </c>
      <c r="C34" t="s">
        <v>1257</v>
      </c>
      <c r="D34" t="s">
        <v>1219</v>
      </c>
      <c r="E34" t="s">
        <v>1220</v>
      </c>
      <c r="F34" t="s">
        <v>1277</v>
      </c>
      <c r="G34">
        <v>4833</v>
      </c>
      <c r="H34">
        <v>4833</v>
      </c>
      <c r="I34" t="s">
        <v>90</v>
      </c>
      <c r="J34" t="s">
        <v>1203</v>
      </c>
      <c r="K34" t="s">
        <v>6</v>
      </c>
      <c r="L34" t="s">
        <v>1121</v>
      </c>
    </row>
    <row r="35" spans="1:12">
      <c r="A35" t="s">
        <v>1278</v>
      </c>
      <c r="B35" t="s">
        <v>219</v>
      </c>
      <c r="C35" t="s">
        <v>1257</v>
      </c>
      <c r="D35" t="s">
        <v>106</v>
      </c>
      <c r="E35" t="s">
        <v>1279</v>
      </c>
      <c r="F35" t="s">
        <v>1280</v>
      </c>
      <c r="G35">
        <v>25</v>
      </c>
      <c r="H35">
        <v>25</v>
      </c>
      <c r="I35" t="s">
        <v>107</v>
      </c>
      <c r="J35" t="s">
        <v>1178</v>
      </c>
      <c r="K35" t="s">
        <v>6</v>
      </c>
      <c r="L35" t="s">
        <v>1057</v>
      </c>
    </row>
    <row r="36" spans="1:12">
      <c r="A36" t="s">
        <v>1281</v>
      </c>
      <c r="B36" t="s">
        <v>1223</v>
      </c>
      <c r="C36" t="s">
        <v>1257</v>
      </c>
      <c r="D36" t="s">
        <v>249</v>
      </c>
      <c r="E36" t="s">
        <v>1224</v>
      </c>
      <c r="F36" t="s">
        <v>1282</v>
      </c>
      <c r="G36">
        <v>3750</v>
      </c>
      <c r="H36">
        <v>3750</v>
      </c>
      <c r="I36" t="s">
        <v>96</v>
      </c>
      <c r="J36" t="s">
        <v>1178</v>
      </c>
      <c r="K36" t="s">
        <v>6</v>
      </c>
    </row>
    <row r="37" spans="1:12">
      <c r="A37" t="s">
        <v>1283</v>
      </c>
      <c r="B37" t="s">
        <v>1223</v>
      </c>
      <c r="C37" t="s">
        <v>1257</v>
      </c>
      <c r="D37" t="s">
        <v>1227</v>
      </c>
      <c r="E37" t="s">
        <v>1228</v>
      </c>
      <c r="F37" t="s">
        <v>1284</v>
      </c>
      <c r="G37">
        <v>0.066667</v>
      </c>
      <c r="H37">
        <v>0.07</v>
      </c>
      <c r="I37" t="s">
        <v>1230</v>
      </c>
      <c r="J37" t="s">
        <v>1203</v>
      </c>
      <c r="K37" t="s">
        <v>6</v>
      </c>
    </row>
    <row r="38" spans="1:12">
      <c r="A38" t="s">
        <v>1285</v>
      </c>
      <c r="B38" t="s">
        <v>1223</v>
      </c>
      <c r="C38" t="s">
        <v>1257</v>
      </c>
      <c r="D38" t="s">
        <v>1232</v>
      </c>
      <c r="E38" t="s">
        <v>1233</v>
      </c>
      <c r="F38" t="s">
        <v>1286</v>
      </c>
      <c r="G38">
        <v>2.1</v>
      </c>
      <c r="H38">
        <v>3</v>
      </c>
      <c r="I38" t="s">
        <v>1235</v>
      </c>
      <c r="J38" t="s">
        <v>1178</v>
      </c>
      <c r="K38" t="s">
        <v>6</v>
      </c>
    </row>
    <row r="39" spans="1:12">
      <c r="A39" t="s">
        <v>1287</v>
      </c>
      <c r="B39" t="s">
        <v>1223</v>
      </c>
      <c r="C39" t="s">
        <v>1257</v>
      </c>
      <c r="D39" t="s">
        <v>254</v>
      </c>
      <c r="E39" t="s">
        <v>1237</v>
      </c>
      <c r="F39" t="s">
        <v>1288</v>
      </c>
      <c r="G39">
        <v>150</v>
      </c>
      <c r="H39">
        <v>150</v>
      </c>
      <c r="I39" t="s">
        <v>96</v>
      </c>
      <c r="J39" t="s">
        <v>1178</v>
      </c>
      <c r="K39" t="s">
        <v>6</v>
      </c>
    </row>
    <row r="40" spans="1:12">
      <c r="A40" t="s">
        <v>1289</v>
      </c>
      <c r="B40" t="s">
        <v>1223</v>
      </c>
      <c r="C40" t="s">
        <v>1257</v>
      </c>
      <c r="D40" t="s">
        <v>255</v>
      </c>
      <c r="E40" t="s">
        <v>1240</v>
      </c>
      <c r="F40" t="s">
        <v>1290</v>
      </c>
      <c r="G40">
        <v>1500</v>
      </c>
      <c r="H40">
        <v>1500</v>
      </c>
      <c r="I40" t="s">
        <v>96</v>
      </c>
      <c r="J40" t="s">
        <v>1178</v>
      </c>
      <c r="K40" t="s">
        <v>6</v>
      </c>
    </row>
    <row r="41" spans="1:12">
      <c r="A41" t="s">
        <v>1291</v>
      </c>
      <c r="B41" t="s">
        <v>1243</v>
      </c>
      <c r="C41" t="s">
        <v>1257</v>
      </c>
      <c r="D41" t="s">
        <v>1244</v>
      </c>
      <c r="E41" t="s">
        <v>1245</v>
      </c>
      <c r="F41" t="s">
        <v>1292</v>
      </c>
      <c r="G41">
        <v>937.5</v>
      </c>
      <c r="H41">
        <v>937.5</v>
      </c>
      <c r="I41" t="s">
        <v>98</v>
      </c>
      <c r="J41" t="s">
        <v>1203</v>
      </c>
      <c r="K41" t="s">
        <v>6</v>
      </c>
      <c r="L41" t="s">
        <v>1129</v>
      </c>
    </row>
    <row r="42" spans="1:12">
      <c r="A42" t="s">
        <v>1293</v>
      </c>
      <c r="B42" t="s">
        <v>1243</v>
      </c>
      <c r="C42" t="s">
        <v>1257</v>
      </c>
      <c r="D42" t="s">
        <v>1248</v>
      </c>
      <c r="E42" t="s">
        <v>1249</v>
      </c>
      <c r="F42" t="s">
        <v>1294</v>
      </c>
      <c r="G42">
        <v>187.5</v>
      </c>
      <c r="H42">
        <v>187.5</v>
      </c>
      <c r="I42" t="s">
        <v>98</v>
      </c>
      <c r="J42" t="s">
        <v>1203</v>
      </c>
      <c r="K42" t="s">
        <v>6</v>
      </c>
    </row>
    <row r="43" spans="1:12">
      <c r="A43" t="s">
        <v>1295</v>
      </c>
      <c r="B43" t="s">
        <v>1243</v>
      </c>
      <c r="C43" t="s">
        <v>1257</v>
      </c>
      <c r="D43" t="s">
        <v>1252</v>
      </c>
      <c r="E43" t="s">
        <v>1253</v>
      </c>
      <c r="F43" t="s">
        <v>1254</v>
      </c>
      <c r="G43">
        <v>25668</v>
      </c>
      <c r="H43">
        <v>25668</v>
      </c>
      <c r="I43" t="s">
        <v>937</v>
      </c>
      <c r="J43" t="s">
        <v>1255</v>
      </c>
      <c r="K43" t="s">
        <v>1213</v>
      </c>
      <c r="L43" t="s">
        <v>1072</v>
      </c>
    </row>
    <row r="44" spans="1:12">
      <c r="A44" t="s">
        <v>1296</v>
      </c>
      <c r="B44" t="s">
        <v>1174</v>
      </c>
      <c r="C44" t="s">
        <v>1297</v>
      </c>
      <c r="D44" t="s">
        <v>40</v>
      </c>
      <c r="E44" t="s">
        <v>1176</v>
      </c>
      <c r="F44" t="s">
        <v>1298</v>
      </c>
      <c r="G44">
        <v>400</v>
      </c>
      <c r="H44">
        <v>400</v>
      </c>
      <c r="I44" t="s">
        <v>73</v>
      </c>
      <c r="J44" t="s">
        <v>1178</v>
      </c>
      <c r="K44" t="s">
        <v>2</v>
      </c>
    </row>
    <row r="45" spans="1:12">
      <c r="A45" t="s">
        <v>1299</v>
      </c>
      <c r="B45" t="s">
        <v>1174</v>
      </c>
      <c r="C45" t="s">
        <v>1297</v>
      </c>
      <c r="D45" t="s">
        <v>75</v>
      </c>
      <c r="E45" t="s">
        <v>1180</v>
      </c>
      <c r="F45" t="s">
        <v>1300</v>
      </c>
      <c r="G45">
        <v>360</v>
      </c>
      <c r="H45">
        <v>360</v>
      </c>
      <c r="I45" t="s">
        <v>76</v>
      </c>
      <c r="J45" t="s">
        <v>1178</v>
      </c>
      <c r="K45" t="s">
        <v>6</v>
      </c>
    </row>
    <row r="46" spans="1:12">
      <c r="A46" t="s">
        <v>1301</v>
      </c>
      <c r="B46" t="s">
        <v>1174</v>
      </c>
      <c r="C46" t="s">
        <v>1297</v>
      </c>
      <c r="D46" t="s">
        <v>77</v>
      </c>
      <c r="E46" t="s">
        <v>1183</v>
      </c>
      <c r="F46" t="s">
        <v>1302</v>
      </c>
      <c r="G46">
        <v>400</v>
      </c>
      <c r="H46">
        <v>400</v>
      </c>
      <c r="I46" t="s">
        <v>78</v>
      </c>
      <c r="J46" t="s">
        <v>1178</v>
      </c>
      <c r="K46" t="s">
        <v>6</v>
      </c>
      <c r="L46" t="s">
        <v>1101</v>
      </c>
    </row>
    <row r="47" spans="1:12">
      <c r="A47" t="s">
        <v>1303</v>
      </c>
      <c r="B47" t="s">
        <v>1174</v>
      </c>
      <c r="C47" t="s">
        <v>1297</v>
      </c>
      <c r="D47" t="s">
        <v>1186</v>
      </c>
      <c r="E47" t="s">
        <v>1187</v>
      </c>
      <c r="F47" t="s">
        <v>1304</v>
      </c>
      <c r="G47">
        <v>400</v>
      </c>
      <c r="H47">
        <v>400</v>
      </c>
      <c r="I47" t="s">
        <v>81</v>
      </c>
      <c r="J47" t="s">
        <v>1178</v>
      </c>
      <c r="K47" t="s">
        <v>6</v>
      </c>
    </row>
    <row r="48" spans="1:12">
      <c r="A48" t="s">
        <v>1305</v>
      </c>
      <c r="B48" t="s">
        <v>1174</v>
      </c>
      <c r="C48" t="s">
        <v>1297</v>
      </c>
      <c r="D48" t="s">
        <v>1190</v>
      </c>
      <c r="E48" t="s">
        <v>1191</v>
      </c>
      <c r="F48" t="s">
        <v>1306</v>
      </c>
      <c r="G48">
        <v>0.2</v>
      </c>
      <c r="H48">
        <v>1</v>
      </c>
      <c r="I48" t="s">
        <v>1193</v>
      </c>
      <c r="J48" t="s">
        <v>1178</v>
      </c>
      <c r="K48" t="s">
        <v>6</v>
      </c>
      <c r="L48" t="s">
        <v>1080</v>
      </c>
    </row>
    <row r="49" spans="1:12">
      <c r="A49" t="s">
        <v>1307</v>
      </c>
      <c r="B49" t="s">
        <v>1195</v>
      </c>
      <c r="C49" t="s">
        <v>1297</v>
      </c>
      <c r="D49" t="s">
        <v>1196</v>
      </c>
      <c r="E49" t="s">
        <v>1197</v>
      </c>
      <c r="F49" t="s">
        <v>1308</v>
      </c>
      <c r="G49">
        <v>1600</v>
      </c>
      <c r="H49">
        <v>1600</v>
      </c>
      <c r="I49" t="s">
        <v>164</v>
      </c>
      <c r="J49" t="s">
        <v>1178</v>
      </c>
      <c r="K49" t="s">
        <v>6</v>
      </c>
    </row>
    <row r="50" spans="1:12">
      <c r="A50" t="s">
        <v>1309</v>
      </c>
      <c r="B50" t="s">
        <v>1195</v>
      </c>
      <c r="C50" t="s">
        <v>1297</v>
      </c>
      <c r="D50" t="s">
        <v>1200</v>
      </c>
      <c r="E50" t="s">
        <v>1201</v>
      </c>
      <c r="F50" t="s">
        <v>1310</v>
      </c>
      <c r="G50">
        <v>400</v>
      </c>
      <c r="H50">
        <v>400</v>
      </c>
      <c r="I50" t="s">
        <v>86</v>
      </c>
      <c r="J50" t="s">
        <v>1203</v>
      </c>
      <c r="K50" t="s">
        <v>6</v>
      </c>
    </row>
    <row r="51" spans="1:12">
      <c r="A51" t="s">
        <v>1311</v>
      </c>
      <c r="B51" t="s">
        <v>1195</v>
      </c>
      <c r="C51" t="s">
        <v>1297</v>
      </c>
      <c r="D51" t="s">
        <v>1205</v>
      </c>
      <c r="E51" t="s">
        <v>1206</v>
      </c>
      <c r="F51" t="s">
        <v>1312</v>
      </c>
      <c r="G51">
        <v>400</v>
      </c>
      <c r="H51">
        <v>400</v>
      </c>
      <c r="I51" t="s">
        <v>86</v>
      </c>
      <c r="J51" t="s">
        <v>1203</v>
      </c>
      <c r="K51" t="s">
        <v>6</v>
      </c>
    </row>
    <row r="52" spans="1:12">
      <c r="A52" t="s">
        <v>1313</v>
      </c>
      <c r="B52" t="s">
        <v>1209</v>
      </c>
      <c r="C52" t="s">
        <v>1297</v>
      </c>
      <c r="D52" t="s">
        <v>1210</v>
      </c>
      <c r="E52" t="s">
        <v>1211</v>
      </c>
      <c r="F52" t="s">
        <v>1212</v>
      </c>
      <c r="G52">
        <v>25.4</v>
      </c>
      <c r="H52">
        <v>25.4</v>
      </c>
      <c r="I52" t="s">
        <v>33</v>
      </c>
      <c r="J52" t="s">
        <v>1203</v>
      </c>
      <c r="K52" t="s">
        <v>1213</v>
      </c>
      <c r="L52" t="s">
        <v>1121</v>
      </c>
    </row>
    <row r="53" spans="1:12">
      <c r="A53" t="s">
        <v>1314</v>
      </c>
      <c r="B53" t="s">
        <v>1209</v>
      </c>
      <c r="C53" t="s">
        <v>1297</v>
      </c>
      <c r="D53" t="s">
        <v>1215</v>
      </c>
      <c r="E53" t="s">
        <v>1216</v>
      </c>
      <c r="F53" t="s">
        <v>1315</v>
      </c>
      <c r="G53">
        <v>8.220117</v>
      </c>
      <c r="H53">
        <v>8.22</v>
      </c>
      <c r="I53" t="s">
        <v>90</v>
      </c>
      <c r="J53" t="s">
        <v>1203</v>
      </c>
      <c r="K53" t="s">
        <v>6</v>
      </c>
      <c r="L53" t="s">
        <v>1121</v>
      </c>
    </row>
    <row r="54" spans="1:12">
      <c r="A54" t="s">
        <v>1316</v>
      </c>
      <c r="B54" t="s">
        <v>1209</v>
      </c>
      <c r="C54" t="s">
        <v>1297</v>
      </c>
      <c r="D54" t="s">
        <v>1219</v>
      </c>
      <c r="E54" t="s">
        <v>1220</v>
      </c>
      <c r="F54" t="s">
        <v>1317</v>
      </c>
      <c r="G54">
        <v>3288</v>
      </c>
      <c r="H54">
        <v>3288</v>
      </c>
      <c r="I54" t="s">
        <v>90</v>
      </c>
      <c r="J54" t="s">
        <v>1203</v>
      </c>
      <c r="K54" t="s">
        <v>6</v>
      </c>
      <c r="L54" t="s">
        <v>1121</v>
      </c>
    </row>
    <row r="55" spans="1:12">
      <c r="A55" t="s">
        <v>1318</v>
      </c>
      <c r="B55" t="s">
        <v>1223</v>
      </c>
      <c r="C55" t="s">
        <v>1297</v>
      </c>
      <c r="D55" t="s">
        <v>249</v>
      </c>
      <c r="E55" t="s">
        <v>1224</v>
      </c>
      <c r="F55" t="s">
        <v>1319</v>
      </c>
      <c r="G55">
        <v>9000</v>
      </c>
      <c r="H55">
        <v>9000</v>
      </c>
      <c r="I55" t="s">
        <v>96</v>
      </c>
      <c r="J55" t="s">
        <v>1178</v>
      </c>
      <c r="K55" t="s">
        <v>6</v>
      </c>
    </row>
    <row r="56" spans="1:12">
      <c r="A56" t="s">
        <v>1320</v>
      </c>
      <c r="B56" t="s">
        <v>1223</v>
      </c>
      <c r="C56" t="s">
        <v>1297</v>
      </c>
      <c r="D56" t="s">
        <v>1227</v>
      </c>
      <c r="E56" t="s">
        <v>1228</v>
      </c>
      <c r="F56" t="s">
        <v>1321</v>
      </c>
      <c r="G56">
        <v>0.16</v>
      </c>
      <c r="H56">
        <v>0.16</v>
      </c>
      <c r="I56" t="s">
        <v>1230</v>
      </c>
      <c r="J56" t="s">
        <v>1203</v>
      </c>
      <c r="K56" t="s">
        <v>6</v>
      </c>
    </row>
    <row r="57" spans="1:12">
      <c r="A57" t="s">
        <v>1322</v>
      </c>
      <c r="B57" t="s">
        <v>1223</v>
      </c>
      <c r="C57" t="s">
        <v>1297</v>
      </c>
      <c r="D57" t="s">
        <v>1232</v>
      </c>
      <c r="E57" t="s">
        <v>1233</v>
      </c>
      <c r="F57" t="s">
        <v>1323</v>
      </c>
      <c r="G57">
        <v>4.8</v>
      </c>
      <c r="H57">
        <v>5</v>
      </c>
      <c r="I57" t="s">
        <v>1235</v>
      </c>
      <c r="J57" t="s">
        <v>1178</v>
      </c>
      <c r="K57" t="s">
        <v>6</v>
      </c>
    </row>
    <row r="58" spans="1:12">
      <c r="A58" t="s">
        <v>1324</v>
      </c>
      <c r="B58" t="s">
        <v>1223</v>
      </c>
      <c r="C58" t="s">
        <v>1297</v>
      </c>
      <c r="D58" t="s">
        <v>254</v>
      </c>
      <c r="E58" t="s">
        <v>1237</v>
      </c>
      <c r="F58" t="s">
        <v>1325</v>
      </c>
      <c r="G58">
        <v>250</v>
      </c>
      <c r="H58">
        <v>250</v>
      </c>
      <c r="I58" t="s">
        <v>96</v>
      </c>
      <c r="J58" t="s">
        <v>1178</v>
      </c>
      <c r="K58" t="s">
        <v>6</v>
      </c>
    </row>
    <row r="59" spans="1:12">
      <c r="A59" t="s">
        <v>1326</v>
      </c>
      <c r="B59" t="s">
        <v>1223</v>
      </c>
      <c r="C59" t="s">
        <v>1297</v>
      </c>
      <c r="D59" t="s">
        <v>255</v>
      </c>
      <c r="E59" t="s">
        <v>1240</v>
      </c>
      <c r="F59" t="s">
        <v>1327</v>
      </c>
      <c r="G59">
        <v>4000</v>
      </c>
      <c r="H59">
        <v>4000</v>
      </c>
      <c r="I59" t="s">
        <v>96</v>
      </c>
      <c r="J59" t="s">
        <v>1178</v>
      </c>
      <c r="K59" t="s">
        <v>6</v>
      </c>
    </row>
    <row r="60" spans="1:12">
      <c r="A60" t="s">
        <v>1328</v>
      </c>
      <c r="B60" t="s">
        <v>1243</v>
      </c>
      <c r="C60" t="s">
        <v>1297</v>
      </c>
      <c r="D60" t="s">
        <v>1244</v>
      </c>
      <c r="E60" t="s">
        <v>1245</v>
      </c>
      <c r="F60" t="s">
        <v>1329</v>
      </c>
      <c r="G60">
        <v>450</v>
      </c>
      <c r="H60">
        <v>450</v>
      </c>
      <c r="I60" t="s">
        <v>98</v>
      </c>
      <c r="J60" t="s">
        <v>1203</v>
      </c>
      <c r="K60" t="s">
        <v>6</v>
      </c>
      <c r="L60" t="s">
        <v>1129</v>
      </c>
    </row>
    <row r="61" spans="1:12">
      <c r="A61" t="s">
        <v>1330</v>
      </c>
      <c r="B61" t="s">
        <v>1243</v>
      </c>
      <c r="C61" t="s">
        <v>1297</v>
      </c>
      <c r="D61" t="s">
        <v>1248</v>
      </c>
      <c r="E61" t="s">
        <v>1249</v>
      </c>
      <c r="F61" t="s">
        <v>1331</v>
      </c>
      <c r="G61">
        <v>90</v>
      </c>
      <c r="H61">
        <v>90</v>
      </c>
      <c r="I61" t="s">
        <v>98</v>
      </c>
      <c r="J61" t="s">
        <v>1203</v>
      </c>
      <c r="K61" t="s">
        <v>6</v>
      </c>
    </row>
    <row r="62" spans="1:12">
      <c r="A62" t="s">
        <v>1332</v>
      </c>
      <c r="B62" t="s">
        <v>1243</v>
      </c>
      <c r="C62" t="s">
        <v>1297</v>
      </c>
      <c r="D62" t="s">
        <v>1252</v>
      </c>
      <c r="E62" t="s">
        <v>1253</v>
      </c>
      <c r="F62" t="s">
        <v>1254</v>
      </c>
      <c r="G62">
        <v>25668</v>
      </c>
      <c r="H62">
        <v>25668</v>
      </c>
      <c r="I62" t="s">
        <v>937</v>
      </c>
      <c r="J62" t="s">
        <v>1255</v>
      </c>
      <c r="K62" t="s">
        <v>1213</v>
      </c>
      <c r="L62" t="s">
        <v>1072</v>
      </c>
    </row>
    <row r="63" spans="1:12">
      <c r="A63" t="s">
        <v>1333</v>
      </c>
      <c r="B63" t="s">
        <v>1334</v>
      </c>
      <c r="C63" t="s">
        <v>1335</v>
      </c>
      <c r="D63" t="s">
        <v>1336</v>
      </c>
      <c r="E63" t="s">
        <v>1337</v>
      </c>
      <c r="F63" t="s">
        <v>1338</v>
      </c>
      <c r="G63">
        <v>2510</v>
      </c>
      <c r="H63">
        <v>2510</v>
      </c>
      <c r="I63" t="s">
        <v>76</v>
      </c>
      <c r="J63" t="s">
        <v>1178</v>
      </c>
      <c r="K63" t="s">
        <v>6</v>
      </c>
    </row>
    <row r="64" spans="1:12">
      <c r="A64" t="s">
        <v>1339</v>
      </c>
      <c r="B64" t="s">
        <v>1334</v>
      </c>
      <c r="C64" t="s">
        <v>1335</v>
      </c>
      <c r="D64" t="s">
        <v>1340</v>
      </c>
      <c r="E64" t="s">
        <v>1341</v>
      </c>
      <c r="F64" t="s">
        <v>1342</v>
      </c>
      <c r="G64">
        <v>502</v>
      </c>
      <c r="H64">
        <v>502</v>
      </c>
      <c r="I64" t="s">
        <v>76</v>
      </c>
      <c r="J64" t="s">
        <v>1178</v>
      </c>
      <c r="K64" t="s">
        <v>6</v>
      </c>
    </row>
    <row r="65" spans="1:12">
      <c r="A65" t="s">
        <v>1343</v>
      </c>
      <c r="B65" t="s">
        <v>1334</v>
      </c>
      <c r="C65" t="s">
        <v>1335</v>
      </c>
      <c r="D65" t="s">
        <v>1344</v>
      </c>
      <c r="E65" t="s">
        <v>1345</v>
      </c>
      <c r="F65" t="s">
        <v>1346</v>
      </c>
      <c r="G65">
        <v>1.12</v>
      </c>
      <c r="H65">
        <v>1.12</v>
      </c>
      <c r="I65" t="s">
        <v>1230</v>
      </c>
      <c r="J65" t="s">
        <v>1203</v>
      </c>
      <c r="K65" t="s">
        <v>6</v>
      </c>
    </row>
    <row r="66" spans="1:12">
      <c r="A66" t="s">
        <v>1347</v>
      </c>
      <c r="B66" t="s">
        <v>1334</v>
      </c>
      <c r="C66" t="s">
        <v>1335</v>
      </c>
      <c r="D66" t="s">
        <v>1348</v>
      </c>
      <c r="E66" t="s">
        <v>1349</v>
      </c>
      <c r="F66" t="s">
        <v>1350</v>
      </c>
      <c r="G66">
        <v>2</v>
      </c>
      <c r="H66">
        <v>2</v>
      </c>
      <c r="I66" t="s">
        <v>105</v>
      </c>
      <c r="J66" t="s">
        <v>1178</v>
      </c>
      <c r="K66" t="s">
        <v>6</v>
      </c>
      <c r="L66" t="s">
        <v>1080</v>
      </c>
    </row>
    <row r="67" spans="1:12">
      <c r="A67" t="s">
        <v>1351</v>
      </c>
      <c r="B67" t="s">
        <v>1334</v>
      </c>
      <c r="C67" t="s">
        <v>1335</v>
      </c>
      <c r="D67" t="s">
        <v>1352</v>
      </c>
      <c r="E67" t="s">
        <v>1353</v>
      </c>
      <c r="F67" t="s">
        <v>1354</v>
      </c>
      <c r="G67">
        <v>1</v>
      </c>
      <c r="H67">
        <v>1</v>
      </c>
      <c r="I67" t="s">
        <v>101</v>
      </c>
      <c r="J67" t="s">
        <v>1178</v>
      </c>
      <c r="K67" t="s">
        <v>6</v>
      </c>
      <c r="L67" t="s">
        <v>1080</v>
      </c>
    </row>
    <row r="68" spans="1:12">
      <c r="A68" t="s">
        <v>1355</v>
      </c>
      <c r="B68" t="s">
        <v>1334</v>
      </c>
      <c r="C68" t="s">
        <v>1335</v>
      </c>
      <c r="D68" t="s">
        <v>1356</v>
      </c>
      <c r="E68" t="s">
        <v>1357</v>
      </c>
      <c r="F68" t="s">
        <v>1358</v>
      </c>
      <c r="G68">
        <v>2</v>
      </c>
      <c r="H68">
        <v>2</v>
      </c>
      <c r="I68" t="s">
        <v>101</v>
      </c>
      <c r="J68" t="s">
        <v>1178</v>
      </c>
      <c r="K68" t="s">
        <v>6</v>
      </c>
      <c r="L68" t="s">
        <v>1359</v>
      </c>
    </row>
    <row r="69" spans="1:12">
      <c r="A69" t="s">
        <v>1360</v>
      </c>
      <c r="B69" t="s">
        <v>1334</v>
      </c>
      <c r="C69" t="s">
        <v>1335</v>
      </c>
      <c r="D69" t="s">
        <v>1361</v>
      </c>
      <c r="E69" t="s">
        <v>1362</v>
      </c>
      <c r="F69" t="s">
        <v>1363</v>
      </c>
      <c r="G69">
        <v>4</v>
      </c>
      <c r="H69">
        <v>4</v>
      </c>
      <c r="I69" t="s">
        <v>101</v>
      </c>
      <c r="J69" t="s">
        <v>1178</v>
      </c>
      <c r="K69" t="s">
        <v>6</v>
      </c>
    </row>
    <row r="70" spans="1:12">
      <c r="A70" t="s">
        <v>1364</v>
      </c>
      <c r="B70" t="s">
        <v>1334</v>
      </c>
      <c r="C70" t="s">
        <v>1335</v>
      </c>
      <c r="D70" t="s">
        <v>1365</v>
      </c>
      <c r="E70" t="s">
        <v>1366</v>
      </c>
      <c r="F70" t="s">
        <v>1367</v>
      </c>
      <c r="G70">
        <v>1</v>
      </c>
      <c r="H70">
        <v>1</v>
      </c>
      <c r="I70" t="s">
        <v>103</v>
      </c>
      <c r="J70" t="s">
        <v>1178</v>
      </c>
      <c r="K70" t="s">
        <v>6</v>
      </c>
      <c r="L70" t="s">
        <v>1153</v>
      </c>
    </row>
    <row r="71" spans="1:12">
      <c r="A71" t="s">
        <v>1368</v>
      </c>
      <c r="B71" t="s">
        <v>1334</v>
      </c>
      <c r="C71" t="s">
        <v>1335</v>
      </c>
      <c r="D71" t="s">
        <v>1369</v>
      </c>
      <c r="E71" t="s">
        <v>1370</v>
      </c>
      <c r="F71" t="s">
        <v>1371</v>
      </c>
      <c r="G71">
        <v>2</v>
      </c>
      <c r="H71">
        <v>2</v>
      </c>
      <c r="I71" t="s">
        <v>103</v>
      </c>
      <c r="J71" t="s">
        <v>1178</v>
      </c>
      <c r="K71" t="s">
        <v>6</v>
      </c>
      <c r="L71" t="s">
        <v>1153</v>
      </c>
    </row>
    <row r="72" spans="1:12">
      <c r="A72" t="s">
        <v>1372</v>
      </c>
      <c r="B72" t="s">
        <v>1334</v>
      </c>
      <c r="C72" t="s">
        <v>1335</v>
      </c>
      <c r="D72" t="s">
        <v>1373</v>
      </c>
      <c r="E72" t="s">
        <v>1374</v>
      </c>
      <c r="F72" t="s">
        <v>1375</v>
      </c>
      <c r="G72">
        <v>1</v>
      </c>
      <c r="H72">
        <v>1</v>
      </c>
      <c r="I72" t="s">
        <v>873</v>
      </c>
      <c r="J72" t="s">
        <v>1178</v>
      </c>
      <c r="K72" t="s">
        <v>6</v>
      </c>
      <c r="L72" t="s">
        <v>1080</v>
      </c>
    </row>
    <row r="73" spans="1:12">
      <c r="A73" t="s">
        <v>1376</v>
      </c>
      <c r="B73" t="s">
        <v>1377</v>
      </c>
      <c r="C73" t="s">
        <v>1175</v>
      </c>
      <c r="D73" t="s">
        <v>1378</v>
      </c>
      <c r="E73" t="s">
        <v>1379</v>
      </c>
      <c r="F73" t="s">
        <v>1380</v>
      </c>
      <c r="G73">
        <v>115.115</v>
      </c>
      <c r="H73">
        <v>115.12</v>
      </c>
      <c r="I73" t="s">
        <v>90</v>
      </c>
      <c r="J73" t="s">
        <v>1203</v>
      </c>
      <c r="K73" t="s">
        <v>6</v>
      </c>
      <c r="L73" t="s">
        <v>1381</v>
      </c>
    </row>
    <row r="74" spans="1:12">
      <c r="A74" t="s">
        <v>1382</v>
      </c>
      <c r="B74" t="s">
        <v>1377</v>
      </c>
      <c r="C74" t="s">
        <v>1175</v>
      </c>
      <c r="D74" t="s">
        <v>1383</v>
      </c>
      <c r="E74" t="s">
        <v>1384</v>
      </c>
      <c r="F74" t="s">
        <v>1385</v>
      </c>
      <c r="G74">
        <v>287800</v>
      </c>
      <c r="H74">
        <v>287800</v>
      </c>
      <c r="I74" t="s">
        <v>90</v>
      </c>
      <c r="J74" t="s">
        <v>1203</v>
      </c>
      <c r="K74" t="s">
        <v>6</v>
      </c>
    </row>
    <row r="75" spans="1:12">
      <c r="A75" t="s">
        <v>1386</v>
      </c>
      <c r="B75" t="s">
        <v>1377</v>
      </c>
      <c r="C75" t="s">
        <v>1175</v>
      </c>
      <c r="D75" t="s">
        <v>1387</v>
      </c>
      <c r="E75" t="s">
        <v>1388</v>
      </c>
      <c r="F75" t="s">
        <v>1389</v>
      </c>
      <c r="G75">
        <v>200</v>
      </c>
      <c r="H75">
        <v>200</v>
      </c>
      <c r="I75" t="s">
        <v>90</v>
      </c>
      <c r="J75" t="s">
        <v>1203</v>
      </c>
      <c r="K75" t="s">
        <v>6</v>
      </c>
    </row>
    <row r="76" spans="1:12">
      <c r="A76" t="s">
        <v>1390</v>
      </c>
      <c r="B76" t="s">
        <v>1377</v>
      </c>
      <c r="C76" t="s">
        <v>1175</v>
      </c>
      <c r="D76" t="s">
        <v>1391</v>
      </c>
      <c r="E76" t="s">
        <v>1392</v>
      </c>
      <c r="F76" t="s">
        <v>1393</v>
      </c>
      <c r="G76">
        <v>12500</v>
      </c>
      <c r="H76">
        <v>12500</v>
      </c>
      <c r="I76" t="s">
        <v>90</v>
      </c>
      <c r="J76" t="s">
        <v>1203</v>
      </c>
      <c r="K76" t="s">
        <v>6</v>
      </c>
    </row>
    <row r="77" spans="1:12">
      <c r="A77" t="s">
        <v>1394</v>
      </c>
      <c r="B77" t="s">
        <v>1377</v>
      </c>
      <c r="C77" t="s">
        <v>1175</v>
      </c>
      <c r="D77" t="s">
        <v>1395</v>
      </c>
      <c r="E77" t="s">
        <v>1396</v>
      </c>
      <c r="F77" t="s">
        <v>1397</v>
      </c>
      <c r="G77">
        <v>25000</v>
      </c>
      <c r="H77">
        <v>25000</v>
      </c>
      <c r="I77" t="s">
        <v>90</v>
      </c>
      <c r="J77" t="s">
        <v>1203</v>
      </c>
      <c r="K77" t="s">
        <v>6</v>
      </c>
    </row>
    <row r="78" spans="1:12">
      <c r="A78" t="s">
        <v>1398</v>
      </c>
      <c r="B78" t="s">
        <v>1377</v>
      </c>
      <c r="C78" t="s">
        <v>1257</v>
      </c>
      <c r="D78" t="s">
        <v>1378</v>
      </c>
      <c r="E78" t="s">
        <v>1379</v>
      </c>
      <c r="F78" t="s">
        <v>1399</v>
      </c>
      <c r="G78">
        <v>230.115</v>
      </c>
      <c r="H78">
        <v>230.12</v>
      </c>
      <c r="I78" t="s">
        <v>90</v>
      </c>
      <c r="J78" t="s">
        <v>1203</v>
      </c>
      <c r="K78" t="s">
        <v>6</v>
      </c>
      <c r="L78" t="s">
        <v>1381</v>
      </c>
    </row>
    <row r="79" spans="1:12">
      <c r="A79" t="s">
        <v>1400</v>
      </c>
      <c r="B79" t="s">
        <v>1377</v>
      </c>
      <c r="C79" t="s">
        <v>1257</v>
      </c>
      <c r="D79" t="s">
        <v>1383</v>
      </c>
      <c r="E79" t="s">
        <v>1384</v>
      </c>
      <c r="F79" t="s">
        <v>1401</v>
      </c>
      <c r="G79">
        <v>34518</v>
      </c>
      <c r="H79">
        <v>34518</v>
      </c>
      <c r="I79" t="s">
        <v>90</v>
      </c>
      <c r="J79" t="s">
        <v>1203</v>
      </c>
      <c r="K79" t="s">
        <v>6</v>
      </c>
    </row>
    <row r="80" spans="1:12">
      <c r="A80" t="s">
        <v>1402</v>
      </c>
      <c r="B80" t="s">
        <v>1377</v>
      </c>
      <c r="C80" t="s">
        <v>1257</v>
      </c>
      <c r="D80" t="s">
        <v>1387</v>
      </c>
      <c r="E80" t="s">
        <v>1388</v>
      </c>
      <c r="F80" t="s">
        <v>1403</v>
      </c>
      <c r="G80">
        <v>400</v>
      </c>
      <c r="H80">
        <v>400</v>
      </c>
      <c r="I80" t="s">
        <v>90</v>
      </c>
      <c r="J80" t="s">
        <v>1203</v>
      </c>
      <c r="K80" t="s">
        <v>6</v>
      </c>
    </row>
    <row r="81" spans="1:12">
      <c r="A81" t="s">
        <v>1404</v>
      </c>
      <c r="B81" t="s">
        <v>1377</v>
      </c>
      <c r="C81" t="s">
        <v>1257</v>
      </c>
      <c r="D81" t="s">
        <v>1391</v>
      </c>
      <c r="E81" t="s">
        <v>1392</v>
      </c>
      <c r="F81" t="s">
        <v>1405</v>
      </c>
      <c r="G81">
        <v>1500</v>
      </c>
      <c r="H81">
        <v>1500</v>
      </c>
      <c r="I81" t="s">
        <v>90</v>
      </c>
      <c r="J81" t="s">
        <v>1203</v>
      </c>
      <c r="K81" t="s">
        <v>6</v>
      </c>
    </row>
    <row r="82" spans="1:12">
      <c r="A82" t="s">
        <v>1406</v>
      </c>
      <c r="B82" t="s">
        <v>1377</v>
      </c>
      <c r="C82" t="s">
        <v>1257</v>
      </c>
      <c r="D82" t="s">
        <v>1395</v>
      </c>
      <c r="E82" t="s">
        <v>1396</v>
      </c>
      <c r="F82" t="s">
        <v>1407</v>
      </c>
      <c r="G82">
        <v>3000</v>
      </c>
      <c r="H82">
        <v>3000</v>
      </c>
      <c r="I82" t="s">
        <v>90</v>
      </c>
      <c r="J82" t="s">
        <v>1203</v>
      </c>
      <c r="K82" t="s">
        <v>6</v>
      </c>
    </row>
    <row r="83" spans="1:12">
      <c r="A83" t="s">
        <v>1408</v>
      </c>
      <c r="B83" t="s">
        <v>1377</v>
      </c>
      <c r="C83" t="s">
        <v>1297</v>
      </c>
      <c r="D83" t="s">
        <v>1378</v>
      </c>
      <c r="E83" t="s">
        <v>1379</v>
      </c>
      <c r="F83" t="s">
        <v>1380</v>
      </c>
      <c r="G83">
        <v>115.115</v>
      </c>
      <c r="H83">
        <v>115.12</v>
      </c>
      <c r="I83" t="s">
        <v>90</v>
      </c>
      <c r="J83" t="s">
        <v>1203</v>
      </c>
      <c r="K83" t="s">
        <v>6</v>
      </c>
      <c r="L83" t="s">
        <v>1381</v>
      </c>
    </row>
    <row r="84" spans="1:12">
      <c r="A84" t="s">
        <v>1409</v>
      </c>
      <c r="B84" t="s">
        <v>1377</v>
      </c>
      <c r="C84" t="s">
        <v>1297</v>
      </c>
      <c r="D84" t="s">
        <v>1383</v>
      </c>
      <c r="E84" t="s">
        <v>1384</v>
      </c>
      <c r="F84" t="s">
        <v>1410</v>
      </c>
      <c r="G84">
        <v>46048</v>
      </c>
      <c r="H84">
        <v>46048</v>
      </c>
      <c r="I84" t="s">
        <v>90</v>
      </c>
      <c r="J84" t="s">
        <v>1203</v>
      </c>
      <c r="K84" t="s">
        <v>6</v>
      </c>
    </row>
    <row r="85" spans="1:12">
      <c r="A85" t="s">
        <v>1411</v>
      </c>
      <c r="B85" t="s">
        <v>1377</v>
      </c>
      <c r="C85" t="s">
        <v>1297</v>
      </c>
      <c r="D85" t="s">
        <v>1387</v>
      </c>
      <c r="E85" t="s">
        <v>1388</v>
      </c>
      <c r="F85" t="s">
        <v>1389</v>
      </c>
      <c r="G85">
        <v>200</v>
      </c>
      <c r="H85">
        <v>200</v>
      </c>
      <c r="I85" t="s">
        <v>90</v>
      </c>
      <c r="J85" t="s">
        <v>1203</v>
      </c>
      <c r="K85" t="s">
        <v>6</v>
      </c>
    </row>
    <row r="86" spans="1:12">
      <c r="A86" t="s">
        <v>1412</v>
      </c>
      <c r="B86" t="s">
        <v>1377</v>
      </c>
      <c r="C86" t="s">
        <v>1297</v>
      </c>
      <c r="D86" t="s">
        <v>1391</v>
      </c>
      <c r="E86" t="s">
        <v>1392</v>
      </c>
      <c r="F86" t="s">
        <v>1413</v>
      </c>
      <c r="G86">
        <v>4000</v>
      </c>
      <c r="H86">
        <v>4000</v>
      </c>
      <c r="I86" t="s">
        <v>90</v>
      </c>
      <c r="J86" t="s">
        <v>1203</v>
      </c>
      <c r="K86" t="s">
        <v>6</v>
      </c>
    </row>
    <row r="87" spans="1:12">
      <c r="A87" t="s">
        <v>1414</v>
      </c>
      <c r="B87" t="s">
        <v>1377</v>
      </c>
      <c r="C87" t="s">
        <v>1297</v>
      </c>
      <c r="D87" t="s">
        <v>1395</v>
      </c>
      <c r="E87" t="s">
        <v>1396</v>
      </c>
      <c r="F87" t="s">
        <v>1415</v>
      </c>
      <c r="G87">
        <v>8000</v>
      </c>
      <c r="H87">
        <v>8000</v>
      </c>
      <c r="I87" t="s">
        <v>90</v>
      </c>
      <c r="J87" t="s">
        <v>1203</v>
      </c>
      <c r="K87" t="s">
        <v>6</v>
      </c>
    </row>
    <row r="88" spans="1:12">
      <c r="A88" t="s">
        <v>1416</v>
      </c>
      <c r="B88" t="s">
        <v>1377</v>
      </c>
      <c r="C88" t="s">
        <v>1417</v>
      </c>
      <c r="D88" t="s">
        <v>1418</v>
      </c>
      <c r="E88" t="s">
        <v>1419</v>
      </c>
      <c r="F88" t="s">
        <v>1420</v>
      </c>
      <c r="G88">
        <v>1460</v>
      </c>
      <c r="H88">
        <v>1460</v>
      </c>
      <c r="I88" t="s">
        <v>90</v>
      </c>
      <c r="J88" t="s">
        <v>1203</v>
      </c>
      <c r="K88" t="s">
        <v>6</v>
      </c>
      <c r="L88" t="s">
        <v>1421</v>
      </c>
    </row>
    <row r="89" spans="1:12">
      <c r="A89" t="s">
        <v>1422</v>
      </c>
      <c r="B89" t="s">
        <v>1377</v>
      </c>
      <c r="C89" t="s">
        <v>1417</v>
      </c>
      <c r="D89" t="s">
        <v>1423</v>
      </c>
      <c r="E89" t="s">
        <v>1424</v>
      </c>
      <c r="F89" t="s">
        <v>1425</v>
      </c>
      <c r="G89">
        <v>500</v>
      </c>
      <c r="H89">
        <v>500</v>
      </c>
      <c r="I89" t="s">
        <v>90</v>
      </c>
      <c r="J89" t="s">
        <v>1203</v>
      </c>
      <c r="K89" t="s">
        <v>230</v>
      </c>
    </row>
    <row r="90" spans="1:12">
      <c r="A90" t="s">
        <v>1426</v>
      </c>
      <c r="B90" t="s">
        <v>1377</v>
      </c>
      <c r="C90" t="s">
        <v>232</v>
      </c>
      <c r="D90" t="s">
        <v>1427</v>
      </c>
      <c r="E90" t="s">
        <v>1428</v>
      </c>
      <c r="F90" t="s">
        <v>1429</v>
      </c>
      <c r="G90">
        <v>1060815</v>
      </c>
      <c r="H90">
        <v>1060815</v>
      </c>
      <c r="I90" t="s">
        <v>90</v>
      </c>
      <c r="J90" t="s">
        <v>1203</v>
      </c>
      <c r="K90" t="s">
        <v>6</v>
      </c>
    </row>
    <row r="91" spans="1:12">
      <c r="A91" t="s">
        <v>1430</v>
      </c>
      <c r="B91" t="s">
        <v>1377</v>
      </c>
      <c r="C91" t="s">
        <v>1431</v>
      </c>
      <c r="D91" t="s">
        <v>1432</v>
      </c>
      <c r="E91" t="s">
        <v>1433</v>
      </c>
      <c r="F91" t="s">
        <v>1434</v>
      </c>
      <c r="G91">
        <v>696473.948738</v>
      </c>
      <c r="H91">
        <v>696473.95</v>
      </c>
      <c r="I91" t="s">
        <v>90</v>
      </c>
      <c r="J91" t="s">
        <v>1203</v>
      </c>
      <c r="K91" t="s">
        <v>6</v>
      </c>
    </row>
    <row r="92" spans="1:12">
      <c r="A92" t="s">
        <v>1435</v>
      </c>
      <c r="B92" t="s">
        <v>1377</v>
      </c>
      <c r="C92" t="s">
        <v>1436</v>
      </c>
      <c r="D92" t="s">
        <v>1437</v>
      </c>
      <c r="E92" t="s">
        <v>1438</v>
      </c>
      <c r="F92" t="s">
        <v>1439</v>
      </c>
      <c r="G92">
        <v>1.5625</v>
      </c>
      <c r="H92">
        <v>1.56</v>
      </c>
      <c r="I92" t="s">
        <v>1440</v>
      </c>
      <c r="J92" t="s">
        <v>1203</v>
      </c>
      <c r="K92" t="s">
        <v>6</v>
      </c>
    </row>
    <row r="93" spans="1:12">
      <c r="A93" t="s">
        <v>1441</v>
      </c>
      <c r="B93" t="s">
        <v>1195</v>
      </c>
      <c r="C93" t="s">
        <v>185</v>
      </c>
      <c r="D93" t="s">
        <v>1442</v>
      </c>
      <c r="E93" t="s">
        <v>1443</v>
      </c>
      <c r="F93" t="s">
        <v>1444</v>
      </c>
      <c r="G93">
        <v>64</v>
      </c>
      <c r="H93">
        <v>64</v>
      </c>
      <c r="I93" t="s">
        <v>86</v>
      </c>
      <c r="J93" t="s">
        <v>1203</v>
      </c>
      <c r="K93" t="s">
        <v>6</v>
      </c>
    </row>
    <row r="94" spans="1:12">
      <c r="A94" t="s">
        <v>1445</v>
      </c>
      <c r="B94" t="s">
        <v>1209</v>
      </c>
      <c r="C94" t="s">
        <v>185</v>
      </c>
      <c r="D94" t="s">
        <v>1446</v>
      </c>
      <c r="E94" t="s">
        <v>1447</v>
      </c>
      <c r="F94" t="s">
        <v>1448</v>
      </c>
      <c r="G94">
        <v>938.6</v>
      </c>
      <c r="H94">
        <v>938.6</v>
      </c>
      <c r="I94" t="s">
        <v>90</v>
      </c>
      <c r="J94" t="s">
        <v>1203</v>
      </c>
      <c r="K94" t="s">
        <v>6</v>
      </c>
      <c r="L94" t="s">
        <v>1106</v>
      </c>
    </row>
    <row r="95" spans="1:12">
      <c r="A95" t="s">
        <v>1449</v>
      </c>
      <c r="B95" t="s">
        <v>1195</v>
      </c>
      <c r="C95" t="s">
        <v>185</v>
      </c>
      <c r="D95" t="s">
        <v>175</v>
      </c>
      <c r="E95" t="s">
        <v>1450</v>
      </c>
      <c r="F95" t="s">
        <v>1451</v>
      </c>
      <c r="G95">
        <v>19.270781</v>
      </c>
      <c r="H95">
        <v>20</v>
      </c>
      <c r="I95" t="s">
        <v>22</v>
      </c>
      <c r="J95" t="s">
        <v>1178</v>
      </c>
      <c r="K95" t="s">
        <v>6</v>
      </c>
    </row>
    <row r="96" spans="1:12">
      <c r="A96" t="s">
        <v>1452</v>
      </c>
      <c r="B96" t="s">
        <v>1209</v>
      </c>
      <c r="C96" t="s">
        <v>185</v>
      </c>
      <c r="D96" t="s">
        <v>176</v>
      </c>
      <c r="E96" t="s">
        <v>1453</v>
      </c>
      <c r="F96" t="s">
        <v>1454</v>
      </c>
      <c r="G96">
        <v>20.070317</v>
      </c>
      <c r="H96">
        <v>21</v>
      </c>
      <c r="I96" t="s">
        <v>22</v>
      </c>
      <c r="J96" t="s">
        <v>1178</v>
      </c>
      <c r="K96" t="s">
        <v>6</v>
      </c>
    </row>
    <row r="97" spans="1:12">
      <c r="A97" t="s">
        <v>1455</v>
      </c>
      <c r="B97" t="s">
        <v>1195</v>
      </c>
      <c r="C97" t="s">
        <v>185</v>
      </c>
      <c r="D97" t="s">
        <v>1456</v>
      </c>
      <c r="E97" t="s">
        <v>1457</v>
      </c>
      <c r="F97" t="s">
        <v>1458</v>
      </c>
      <c r="G97">
        <v>5.8</v>
      </c>
      <c r="H97">
        <v>6</v>
      </c>
      <c r="I97" t="s">
        <v>22</v>
      </c>
      <c r="J97" t="s">
        <v>1178</v>
      </c>
      <c r="K97" t="s">
        <v>6</v>
      </c>
      <c r="L97" t="s">
        <v>1080</v>
      </c>
    </row>
    <row r="98" spans="1:12">
      <c r="A98" t="s">
        <v>1459</v>
      </c>
      <c r="B98" t="s">
        <v>1195</v>
      </c>
      <c r="C98" t="s">
        <v>185</v>
      </c>
      <c r="D98" t="s">
        <v>1460</v>
      </c>
      <c r="E98" t="s">
        <v>1461</v>
      </c>
      <c r="F98" t="s">
        <v>1462</v>
      </c>
      <c r="G98">
        <v>21</v>
      </c>
      <c r="H98">
        <v>21</v>
      </c>
      <c r="I98" t="s">
        <v>22</v>
      </c>
      <c r="J98" t="s">
        <v>1178</v>
      </c>
      <c r="K98" t="s">
        <v>6</v>
      </c>
    </row>
    <row r="99" spans="1:12">
      <c r="A99" t="s">
        <v>1463</v>
      </c>
      <c r="B99" t="s">
        <v>1195</v>
      </c>
      <c r="C99" t="s">
        <v>185</v>
      </c>
      <c r="D99" t="s">
        <v>83</v>
      </c>
      <c r="E99" t="s">
        <v>1464</v>
      </c>
      <c r="F99" t="s">
        <v>1465</v>
      </c>
      <c r="G99">
        <v>0.677419</v>
      </c>
      <c r="H99">
        <v>1</v>
      </c>
      <c r="I99" t="s">
        <v>84</v>
      </c>
      <c r="J99" t="s">
        <v>1178</v>
      </c>
      <c r="K99" t="s">
        <v>6</v>
      </c>
      <c r="L99" t="s">
        <v>1466</v>
      </c>
    </row>
    <row r="100" spans="1:12">
      <c r="A100" t="s">
        <v>1467</v>
      </c>
      <c r="B100" t="s">
        <v>1195</v>
      </c>
      <c r="C100" t="s">
        <v>185</v>
      </c>
      <c r="D100" t="s">
        <v>1468</v>
      </c>
      <c r="E100" t="s">
        <v>1469</v>
      </c>
      <c r="F100" t="s">
        <v>1470</v>
      </c>
      <c r="G100">
        <v>22</v>
      </c>
      <c r="H100">
        <v>22</v>
      </c>
      <c r="I100" t="s">
        <v>22</v>
      </c>
      <c r="J100" t="s">
        <v>1178</v>
      </c>
      <c r="K100" t="s">
        <v>6</v>
      </c>
    </row>
    <row r="101" spans="1:12">
      <c r="A101" t="s">
        <v>1471</v>
      </c>
      <c r="B101" t="s">
        <v>1195</v>
      </c>
      <c r="C101" t="s">
        <v>185</v>
      </c>
      <c r="D101" t="s">
        <v>1472</v>
      </c>
      <c r="E101" t="s">
        <v>1473</v>
      </c>
      <c r="F101" t="s">
        <v>1474</v>
      </c>
      <c r="G101">
        <v>87.59446</v>
      </c>
      <c r="H101">
        <v>87.6</v>
      </c>
      <c r="I101" t="s">
        <v>24</v>
      </c>
      <c r="J101" t="s">
        <v>1475</v>
      </c>
      <c r="K101" t="s">
        <v>6</v>
      </c>
    </row>
    <row r="102" spans="1:12">
      <c r="A102" t="s">
        <v>1476</v>
      </c>
      <c r="B102" t="s">
        <v>1195</v>
      </c>
      <c r="C102" t="s">
        <v>185</v>
      </c>
      <c r="D102" t="s">
        <v>1477</v>
      </c>
      <c r="E102" t="s">
        <v>1478</v>
      </c>
      <c r="F102" t="s">
        <v>1479</v>
      </c>
      <c r="G102">
        <v>91.765625</v>
      </c>
      <c r="H102">
        <v>91.8</v>
      </c>
      <c r="I102" t="s">
        <v>24</v>
      </c>
      <c r="J102" t="s">
        <v>1475</v>
      </c>
      <c r="K102" t="s">
        <v>6</v>
      </c>
    </row>
    <row r="103" spans="1:12">
      <c r="A103" t="s">
        <v>1480</v>
      </c>
      <c r="B103" t="s">
        <v>1209</v>
      </c>
      <c r="C103" t="s">
        <v>185</v>
      </c>
      <c r="D103" t="s">
        <v>1481</v>
      </c>
      <c r="E103" t="s">
        <v>1482</v>
      </c>
      <c r="F103" t="s">
        <v>1483</v>
      </c>
      <c r="G103">
        <v>91.228716</v>
      </c>
      <c r="H103">
        <v>91.2</v>
      </c>
      <c r="I103" t="s">
        <v>24</v>
      </c>
      <c r="J103" t="s">
        <v>1475</v>
      </c>
      <c r="K103" t="s">
        <v>6</v>
      </c>
    </row>
    <row r="104" spans="1:12">
      <c r="A104" t="s">
        <v>1484</v>
      </c>
      <c r="B104" t="s">
        <v>1209</v>
      </c>
      <c r="C104" t="s">
        <v>185</v>
      </c>
      <c r="D104" t="s">
        <v>1485</v>
      </c>
      <c r="E104" t="s">
        <v>1486</v>
      </c>
      <c r="F104" t="s">
        <v>1487</v>
      </c>
      <c r="G104">
        <v>95.57294</v>
      </c>
      <c r="H104">
        <v>95.6</v>
      </c>
      <c r="I104" t="s">
        <v>24</v>
      </c>
      <c r="J104" t="s">
        <v>1475</v>
      </c>
      <c r="K104" t="s">
        <v>6</v>
      </c>
    </row>
    <row r="105" spans="1:12">
      <c r="A105" t="s">
        <v>1488</v>
      </c>
      <c r="B105" t="s">
        <v>1195</v>
      </c>
      <c r="C105" t="s">
        <v>185</v>
      </c>
      <c r="D105" t="s">
        <v>1489</v>
      </c>
      <c r="E105" t="s">
        <v>1490</v>
      </c>
      <c r="F105" t="s">
        <v>1491</v>
      </c>
      <c r="G105">
        <v>4.6875</v>
      </c>
      <c r="H105">
        <v>4.69</v>
      </c>
      <c r="I105" t="s">
        <v>88</v>
      </c>
      <c r="J105" t="s">
        <v>1203</v>
      </c>
      <c r="K105" t="s">
        <v>6</v>
      </c>
    </row>
    <row r="106" spans="1:12">
      <c r="A106" t="s">
        <v>1492</v>
      </c>
      <c r="B106" t="s">
        <v>1195</v>
      </c>
      <c r="C106" t="s">
        <v>185</v>
      </c>
      <c r="D106" t="s">
        <v>1493</v>
      </c>
      <c r="E106" t="s">
        <v>1494</v>
      </c>
      <c r="F106" t="s">
        <v>1495</v>
      </c>
      <c r="G106">
        <v>59</v>
      </c>
      <c r="H106">
        <v>59</v>
      </c>
      <c r="I106" t="s">
        <v>86</v>
      </c>
      <c r="J106" t="s">
        <v>1178</v>
      </c>
      <c r="K106" t="s">
        <v>6</v>
      </c>
    </row>
    <row r="107" spans="1:12">
      <c r="A107" t="s">
        <v>1496</v>
      </c>
      <c r="B107" t="s">
        <v>1195</v>
      </c>
      <c r="C107" t="s">
        <v>186</v>
      </c>
      <c r="D107" t="s">
        <v>1442</v>
      </c>
      <c r="E107" t="s">
        <v>1443</v>
      </c>
      <c r="F107" t="s">
        <v>1444</v>
      </c>
      <c r="G107">
        <v>64</v>
      </c>
      <c r="H107">
        <v>64</v>
      </c>
      <c r="I107" t="s">
        <v>86</v>
      </c>
      <c r="J107" t="s">
        <v>1203</v>
      </c>
      <c r="K107" t="s">
        <v>6</v>
      </c>
    </row>
    <row r="108" spans="1:12">
      <c r="A108" t="s">
        <v>1497</v>
      </c>
      <c r="B108" t="s">
        <v>1209</v>
      </c>
      <c r="C108" t="s">
        <v>186</v>
      </c>
      <c r="D108" t="s">
        <v>1446</v>
      </c>
      <c r="E108" t="s">
        <v>1447</v>
      </c>
      <c r="F108" t="s">
        <v>1498</v>
      </c>
      <c r="G108">
        <v>1425</v>
      </c>
      <c r="H108">
        <v>1425</v>
      </c>
      <c r="I108" t="s">
        <v>90</v>
      </c>
      <c r="J108" t="s">
        <v>1203</v>
      </c>
      <c r="K108" t="s">
        <v>6</v>
      </c>
      <c r="L108" t="s">
        <v>1106</v>
      </c>
    </row>
    <row r="109" spans="1:12">
      <c r="A109" t="s">
        <v>1499</v>
      </c>
      <c r="B109" t="s">
        <v>1195</v>
      </c>
      <c r="C109" t="s">
        <v>186</v>
      </c>
      <c r="D109" t="s">
        <v>175</v>
      </c>
      <c r="E109" t="s">
        <v>1450</v>
      </c>
      <c r="F109" t="s">
        <v>1500</v>
      </c>
      <c r="G109">
        <v>9.375</v>
      </c>
      <c r="H109">
        <v>10</v>
      </c>
      <c r="I109" t="s">
        <v>22</v>
      </c>
      <c r="J109" t="s">
        <v>1178</v>
      </c>
      <c r="K109" t="s">
        <v>6</v>
      </c>
    </row>
    <row r="110" spans="1:12">
      <c r="A110" t="s">
        <v>1501</v>
      </c>
      <c r="B110" t="s">
        <v>1209</v>
      </c>
      <c r="C110" t="s">
        <v>186</v>
      </c>
      <c r="D110" t="s">
        <v>176</v>
      </c>
      <c r="E110" t="s">
        <v>1453</v>
      </c>
      <c r="F110" t="s">
        <v>1502</v>
      </c>
      <c r="G110">
        <v>3.391579</v>
      </c>
      <c r="H110">
        <v>4</v>
      </c>
      <c r="I110" t="s">
        <v>22</v>
      </c>
      <c r="J110" t="s">
        <v>1178</v>
      </c>
      <c r="K110" t="s">
        <v>6</v>
      </c>
    </row>
    <row r="111" spans="1:12">
      <c r="A111" t="s">
        <v>1503</v>
      </c>
      <c r="B111" t="s">
        <v>1195</v>
      </c>
      <c r="C111" t="s">
        <v>186</v>
      </c>
      <c r="D111" t="s">
        <v>1456</v>
      </c>
      <c r="E111" t="s">
        <v>1457</v>
      </c>
      <c r="F111" t="s">
        <v>1504</v>
      </c>
      <c r="G111">
        <v>0.3</v>
      </c>
      <c r="H111">
        <v>1</v>
      </c>
      <c r="I111" t="s">
        <v>22</v>
      </c>
      <c r="J111" t="s">
        <v>1178</v>
      </c>
      <c r="K111" t="s">
        <v>6</v>
      </c>
      <c r="L111" t="s">
        <v>1080</v>
      </c>
    </row>
    <row r="112" spans="1:12">
      <c r="A112" t="s">
        <v>1505</v>
      </c>
      <c r="B112" t="s">
        <v>219</v>
      </c>
      <c r="C112" t="s">
        <v>186</v>
      </c>
      <c r="D112" t="s">
        <v>1506</v>
      </c>
      <c r="E112" t="s">
        <v>1507</v>
      </c>
      <c r="F112" t="s">
        <v>1508</v>
      </c>
      <c r="G112">
        <v>8.333333</v>
      </c>
      <c r="H112">
        <v>9</v>
      </c>
      <c r="I112" t="s">
        <v>22</v>
      </c>
      <c r="J112" t="s">
        <v>1178</v>
      </c>
      <c r="K112" t="s">
        <v>6</v>
      </c>
    </row>
    <row r="113" spans="1:12">
      <c r="A113" t="s">
        <v>1509</v>
      </c>
      <c r="B113" t="s">
        <v>1195</v>
      </c>
      <c r="C113" t="s">
        <v>186</v>
      </c>
      <c r="D113" t="s">
        <v>1460</v>
      </c>
      <c r="E113" t="s">
        <v>1461</v>
      </c>
      <c r="F113" t="s">
        <v>1510</v>
      </c>
      <c r="G113">
        <v>10</v>
      </c>
      <c r="H113">
        <v>10</v>
      </c>
      <c r="I113" t="s">
        <v>22</v>
      </c>
      <c r="J113" t="s">
        <v>1178</v>
      </c>
      <c r="K113" t="s">
        <v>6</v>
      </c>
    </row>
    <row r="114" spans="1:12">
      <c r="A114" t="s">
        <v>1511</v>
      </c>
      <c r="B114" t="s">
        <v>1195</v>
      </c>
      <c r="C114" t="s">
        <v>186</v>
      </c>
      <c r="D114" t="s">
        <v>83</v>
      </c>
      <c r="E114" t="s">
        <v>1464</v>
      </c>
      <c r="F114" t="s">
        <v>1512</v>
      </c>
      <c r="G114">
        <v>0.322581</v>
      </c>
      <c r="H114">
        <v>1</v>
      </c>
      <c r="I114" t="s">
        <v>84</v>
      </c>
      <c r="J114" t="s">
        <v>1178</v>
      </c>
      <c r="K114" t="s">
        <v>6</v>
      </c>
      <c r="L114" t="s">
        <v>1466</v>
      </c>
    </row>
    <row r="115" spans="1:12">
      <c r="A115" t="s">
        <v>1513</v>
      </c>
      <c r="B115" t="s">
        <v>1195</v>
      </c>
      <c r="C115" t="s">
        <v>186</v>
      </c>
      <c r="D115" t="s">
        <v>1468</v>
      </c>
      <c r="E115" t="s">
        <v>1469</v>
      </c>
      <c r="F115" t="s">
        <v>1514</v>
      </c>
      <c r="G115">
        <v>11</v>
      </c>
      <c r="H115">
        <v>11</v>
      </c>
      <c r="I115" t="s">
        <v>22</v>
      </c>
      <c r="J115" t="s">
        <v>1178</v>
      </c>
      <c r="K115" t="s">
        <v>6</v>
      </c>
    </row>
    <row r="116" spans="1:12">
      <c r="A116" t="s">
        <v>1515</v>
      </c>
      <c r="B116" t="s">
        <v>1195</v>
      </c>
      <c r="C116" t="s">
        <v>186</v>
      </c>
      <c r="D116" t="s">
        <v>1472</v>
      </c>
      <c r="E116" t="s">
        <v>1473</v>
      </c>
      <c r="F116" t="s">
        <v>1516</v>
      </c>
      <c r="G116">
        <v>85.227273</v>
      </c>
      <c r="H116">
        <v>85.2</v>
      </c>
      <c r="I116" t="s">
        <v>24</v>
      </c>
      <c r="J116" t="s">
        <v>1475</v>
      </c>
      <c r="K116" t="s">
        <v>6</v>
      </c>
    </row>
    <row r="117" spans="1:12">
      <c r="A117" t="s">
        <v>1517</v>
      </c>
      <c r="B117" t="s">
        <v>1195</v>
      </c>
      <c r="C117" t="s">
        <v>186</v>
      </c>
      <c r="D117" t="s">
        <v>1477</v>
      </c>
      <c r="E117" t="s">
        <v>1478</v>
      </c>
      <c r="F117" t="s">
        <v>1518</v>
      </c>
      <c r="G117">
        <v>93.75</v>
      </c>
      <c r="H117">
        <v>93.8</v>
      </c>
      <c r="I117" t="s">
        <v>24</v>
      </c>
      <c r="J117" t="s">
        <v>1475</v>
      </c>
      <c r="K117" t="s">
        <v>6</v>
      </c>
    </row>
    <row r="118" spans="1:12">
      <c r="A118" t="s">
        <v>1519</v>
      </c>
      <c r="B118" t="s">
        <v>1209</v>
      </c>
      <c r="C118" t="s">
        <v>186</v>
      </c>
      <c r="D118" t="s">
        <v>1481</v>
      </c>
      <c r="E118" t="s">
        <v>1482</v>
      </c>
      <c r="F118" t="s">
        <v>1520</v>
      </c>
      <c r="G118">
        <v>30.832536</v>
      </c>
      <c r="H118">
        <v>30.8</v>
      </c>
      <c r="I118" t="s">
        <v>24</v>
      </c>
      <c r="J118" t="s">
        <v>1475</v>
      </c>
      <c r="K118" t="s">
        <v>6</v>
      </c>
    </row>
    <row r="119" spans="1:12">
      <c r="A119" t="s">
        <v>1521</v>
      </c>
      <c r="B119" t="s">
        <v>1209</v>
      </c>
      <c r="C119" t="s">
        <v>186</v>
      </c>
      <c r="D119" t="s">
        <v>1485</v>
      </c>
      <c r="E119" t="s">
        <v>1486</v>
      </c>
      <c r="F119" t="s">
        <v>1522</v>
      </c>
      <c r="G119">
        <v>33.915789</v>
      </c>
      <c r="H119">
        <v>33.9</v>
      </c>
      <c r="I119" t="s">
        <v>24</v>
      </c>
      <c r="J119" t="s">
        <v>1475</v>
      </c>
      <c r="K119" t="s">
        <v>6</v>
      </c>
    </row>
    <row r="120" spans="1:12">
      <c r="A120" t="s">
        <v>1523</v>
      </c>
      <c r="B120" t="s">
        <v>1195</v>
      </c>
      <c r="C120" t="s">
        <v>186</v>
      </c>
      <c r="D120" t="s">
        <v>1489</v>
      </c>
      <c r="E120" t="s">
        <v>1490</v>
      </c>
      <c r="F120" t="s">
        <v>1524</v>
      </c>
      <c r="G120">
        <v>1.704545</v>
      </c>
      <c r="H120">
        <v>1.7</v>
      </c>
      <c r="I120" t="s">
        <v>88</v>
      </c>
      <c r="J120" t="s">
        <v>1203</v>
      </c>
      <c r="K120" t="s">
        <v>6</v>
      </c>
    </row>
    <row r="121" spans="1:12">
      <c r="A121" t="s">
        <v>1525</v>
      </c>
      <c r="B121" t="s">
        <v>1195</v>
      </c>
      <c r="C121" t="s">
        <v>186</v>
      </c>
      <c r="D121" t="s">
        <v>1493</v>
      </c>
      <c r="E121" t="s">
        <v>1494</v>
      </c>
      <c r="F121" t="s">
        <v>1526</v>
      </c>
      <c r="G121">
        <v>60</v>
      </c>
      <c r="H121">
        <v>60</v>
      </c>
      <c r="I121" t="s">
        <v>86</v>
      </c>
      <c r="J121" t="s">
        <v>1178</v>
      </c>
      <c r="K121" t="s">
        <v>6</v>
      </c>
    </row>
    <row r="122" spans="1:12">
      <c r="A122" t="s">
        <v>1527</v>
      </c>
      <c r="B122" t="s">
        <v>1195</v>
      </c>
      <c r="C122" t="s">
        <v>187</v>
      </c>
      <c r="D122" t="s">
        <v>1442</v>
      </c>
      <c r="E122" t="s">
        <v>1443</v>
      </c>
      <c r="F122" t="s">
        <v>1528</v>
      </c>
      <c r="G122">
        <v>32</v>
      </c>
      <c r="H122">
        <v>32</v>
      </c>
      <c r="I122" t="s">
        <v>86</v>
      </c>
      <c r="J122" t="s">
        <v>1203</v>
      </c>
      <c r="K122" t="s">
        <v>6</v>
      </c>
    </row>
    <row r="123" spans="1:12">
      <c r="A123" t="s">
        <v>1529</v>
      </c>
      <c r="B123" t="s">
        <v>1209</v>
      </c>
      <c r="C123" t="s">
        <v>187</v>
      </c>
      <c r="D123" t="s">
        <v>1446</v>
      </c>
      <c r="E123" t="s">
        <v>1447</v>
      </c>
      <c r="F123" t="s">
        <v>1530</v>
      </c>
      <c r="G123">
        <v>482.6</v>
      </c>
      <c r="H123">
        <v>482.6</v>
      </c>
      <c r="I123" t="s">
        <v>90</v>
      </c>
      <c r="J123" t="s">
        <v>1203</v>
      </c>
      <c r="K123" t="s">
        <v>6</v>
      </c>
    </row>
    <row r="124" spans="1:12">
      <c r="A124" t="s">
        <v>1531</v>
      </c>
      <c r="B124" t="s">
        <v>1195</v>
      </c>
      <c r="C124" t="s">
        <v>187</v>
      </c>
      <c r="D124" t="s">
        <v>175</v>
      </c>
      <c r="E124" t="s">
        <v>1450</v>
      </c>
      <c r="F124" t="s">
        <v>1532</v>
      </c>
      <c r="G124">
        <v>0.6875</v>
      </c>
      <c r="H124">
        <v>1</v>
      </c>
      <c r="I124" t="s">
        <v>22</v>
      </c>
      <c r="J124" t="s">
        <v>1178</v>
      </c>
      <c r="K124" t="s">
        <v>6</v>
      </c>
    </row>
    <row r="125" spans="1:12">
      <c r="A125" t="s">
        <v>1533</v>
      </c>
      <c r="B125" t="s">
        <v>1209</v>
      </c>
      <c r="C125" t="s">
        <v>187</v>
      </c>
      <c r="D125" t="s">
        <v>176</v>
      </c>
      <c r="E125" t="s">
        <v>1453</v>
      </c>
      <c r="F125" t="s">
        <v>1534</v>
      </c>
      <c r="G125">
        <v>0.253105</v>
      </c>
      <c r="H125">
        <v>1</v>
      </c>
      <c r="I125" t="s">
        <v>22</v>
      </c>
      <c r="J125" t="s">
        <v>1178</v>
      </c>
      <c r="K125" t="s">
        <v>6</v>
      </c>
    </row>
    <row r="126" spans="1:12">
      <c r="A126" t="s">
        <v>1535</v>
      </c>
      <c r="B126" t="s">
        <v>1195</v>
      </c>
      <c r="C126" t="s">
        <v>187</v>
      </c>
      <c r="D126" t="s">
        <v>1456</v>
      </c>
      <c r="E126" t="s">
        <v>1457</v>
      </c>
      <c r="F126" t="s">
        <v>1536</v>
      </c>
      <c r="G126">
        <v>0.022</v>
      </c>
      <c r="H126">
        <v>1</v>
      </c>
      <c r="I126" t="s">
        <v>22</v>
      </c>
      <c r="J126" t="s">
        <v>1178</v>
      </c>
      <c r="K126" t="s">
        <v>6</v>
      </c>
      <c r="L126" t="s">
        <v>1080</v>
      </c>
    </row>
    <row r="127" spans="1:12">
      <c r="A127" t="s">
        <v>1537</v>
      </c>
      <c r="B127" t="s">
        <v>1195</v>
      </c>
      <c r="C127" t="s">
        <v>187</v>
      </c>
      <c r="D127" t="s">
        <v>1460</v>
      </c>
      <c r="E127" t="s">
        <v>1461</v>
      </c>
      <c r="F127" t="s">
        <v>1538</v>
      </c>
      <c r="G127">
        <v>1</v>
      </c>
      <c r="H127">
        <v>1</v>
      </c>
      <c r="I127" t="s">
        <v>22</v>
      </c>
      <c r="J127" t="s">
        <v>1178</v>
      </c>
      <c r="K127" t="s">
        <v>6</v>
      </c>
    </row>
    <row r="128" spans="1:12">
      <c r="A128" t="s">
        <v>1539</v>
      </c>
      <c r="B128" t="s">
        <v>1195</v>
      </c>
      <c r="C128" t="s">
        <v>187</v>
      </c>
      <c r="D128" t="s">
        <v>83</v>
      </c>
      <c r="E128" t="s">
        <v>1464</v>
      </c>
      <c r="F128" t="s">
        <v>1540</v>
      </c>
      <c r="G128">
        <v>0.032258</v>
      </c>
      <c r="H128">
        <v>1</v>
      </c>
      <c r="I128" t="s">
        <v>84</v>
      </c>
      <c r="J128" t="s">
        <v>1178</v>
      </c>
      <c r="K128" t="s">
        <v>6</v>
      </c>
      <c r="L128" t="s">
        <v>1466</v>
      </c>
    </row>
    <row r="129" spans="1:12">
      <c r="A129" t="s">
        <v>1541</v>
      </c>
      <c r="B129" t="s">
        <v>1195</v>
      </c>
      <c r="C129" t="s">
        <v>187</v>
      </c>
      <c r="D129" t="s">
        <v>1468</v>
      </c>
      <c r="E129" t="s">
        <v>1469</v>
      </c>
      <c r="F129" t="s">
        <v>1542</v>
      </c>
      <c r="G129">
        <v>2</v>
      </c>
      <c r="H129">
        <v>2</v>
      </c>
      <c r="I129" t="s">
        <v>22</v>
      </c>
      <c r="J129" t="s">
        <v>1178</v>
      </c>
      <c r="K129" t="s">
        <v>6</v>
      </c>
    </row>
    <row r="130" spans="1:12">
      <c r="A130" t="s">
        <v>1543</v>
      </c>
      <c r="B130" t="s">
        <v>1195</v>
      </c>
      <c r="C130" t="s">
        <v>187</v>
      </c>
      <c r="D130" t="s">
        <v>1472</v>
      </c>
      <c r="E130" t="s">
        <v>1473</v>
      </c>
      <c r="F130" t="s">
        <v>1544</v>
      </c>
      <c r="G130">
        <v>34.375</v>
      </c>
      <c r="H130">
        <v>34.4</v>
      </c>
      <c r="I130" t="s">
        <v>24</v>
      </c>
      <c r="J130" t="s">
        <v>1475</v>
      </c>
      <c r="K130" t="s">
        <v>6</v>
      </c>
    </row>
    <row r="131" spans="1:12">
      <c r="A131" t="s">
        <v>1545</v>
      </c>
      <c r="B131" t="s">
        <v>1195</v>
      </c>
      <c r="C131" t="s">
        <v>187</v>
      </c>
      <c r="D131" t="s">
        <v>1477</v>
      </c>
      <c r="E131" t="s">
        <v>1478</v>
      </c>
      <c r="F131" t="s">
        <v>1546</v>
      </c>
      <c r="G131">
        <v>68.75</v>
      </c>
      <c r="H131">
        <v>68.8</v>
      </c>
      <c r="I131" t="s">
        <v>24</v>
      </c>
      <c r="J131" t="s">
        <v>1475</v>
      </c>
      <c r="K131" t="s">
        <v>6</v>
      </c>
    </row>
    <row r="132" spans="1:12">
      <c r="A132" t="s">
        <v>1547</v>
      </c>
      <c r="B132" t="s">
        <v>1209</v>
      </c>
      <c r="C132" t="s">
        <v>187</v>
      </c>
      <c r="D132" t="s">
        <v>1481</v>
      </c>
      <c r="E132" t="s">
        <v>1482</v>
      </c>
      <c r="F132" t="s">
        <v>1548</v>
      </c>
      <c r="G132">
        <v>12.655246</v>
      </c>
      <c r="H132">
        <v>12.7</v>
      </c>
      <c r="I132" t="s">
        <v>24</v>
      </c>
      <c r="J132" t="s">
        <v>1475</v>
      </c>
      <c r="K132" t="s">
        <v>6</v>
      </c>
    </row>
    <row r="133" spans="1:12">
      <c r="A133" t="s">
        <v>1549</v>
      </c>
      <c r="B133" t="s">
        <v>1209</v>
      </c>
      <c r="C133" t="s">
        <v>187</v>
      </c>
      <c r="D133" t="s">
        <v>1485</v>
      </c>
      <c r="E133" t="s">
        <v>1486</v>
      </c>
      <c r="F133" t="s">
        <v>1550</v>
      </c>
      <c r="G133">
        <v>25.310493</v>
      </c>
      <c r="H133">
        <v>25.3</v>
      </c>
      <c r="I133" t="s">
        <v>24</v>
      </c>
      <c r="J133" t="s">
        <v>1475</v>
      </c>
      <c r="K133" t="s">
        <v>6</v>
      </c>
    </row>
    <row r="134" spans="1:12">
      <c r="A134" t="s">
        <v>1551</v>
      </c>
      <c r="B134" t="s">
        <v>1195</v>
      </c>
      <c r="C134" t="s">
        <v>187</v>
      </c>
      <c r="D134" t="s">
        <v>1489</v>
      </c>
      <c r="E134" t="s">
        <v>1490</v>
      </c>
      <c r="F134" t="s">
        <v>1552</v>
      </c>
      <c r="G134">
        <v>0.6875</v>
      </c>
      <c r="H134">
        <v>0.69</v>
      </c>
      <c r="I134" t="s">
        <v>88</v>
      </c>
      <c r="J134" t="s">
        <v>1203</v>
      </c>
      <c r="K134" t="s">
        <v>6</v>
      </c>
    </row>
    <row r="135" spans="1:12">
      <c r="A135" t="s">
        <v>1553</v>
      </c>
      <c r="B135" t="s">
        <v>1195</v>
      </c>
      <c r="C135" t="s">
        <v>187</v>
      </c>
      <c r="D135" t="s">
        <v>1493</v>
      </c>
      <c r="E135" t="s">
        <v>1494</v>
      </c>
      <c r="F135" t="s">
        <v>1554</v>
      </c>
      <c r="G135">
        <v>22</v>
      </c>
      <c r="H135">
        <v>22</v>
      </c>
      <c r="I135" t="s">
        <v>86</v>
      </c>
      <c r="J135" t="s">
        <v>1178</v>
      </c>
      <c r="K135" t="s">
        <v>6</v>
      </c>
    </row>
    <row r="136" spans="1:12">
      <c r="A136" t="s">
        <v>1555</v>
      </c>
      <c r="B136" t="s">
        <v>1377</v>
      </c>
      <c r="C136" t="s">
        <v>1556</v>
      </c>
      <c r="D136" t="s">
        <v>1557</v>
      </c>
      <c r="E136" t="s">
        <v>1558</v>
      </c>
      <c r="F136" t="s">
        <v>1559</v>
      </c>
      <c r="G136">
        <v>425126</v>
      </c>
      <c r="H136">
        <v>425126</v>
      </c>
      <c r="I136" t="s">
        <v>90</v>
      </c>
      <c r="J136" t="s">
        <v>1203</v>
      </c>
      <c r="K136" t="s">
        <v>6</v>
      </c>
    </row>
    <row r="137" spans="1:12">
      <c r="A137" t="s">
        <v>1560</v>
      </c>
      <c r="B137" t="s">
        <v>1377</v>
      </c>
      <c r="C137" t="s">
        <v>1556</v>
      </c>
      <c r="D137" t="s">
        <v>1561</v>
      </c>
      <c r="E137" t="s">
        <v>1562</v>
      </c>
      <c r="F137" t="s">
        <v>1563</v>
      </c>
      <c r="G137">
        <v>648.690796</v>
      </c>
      <c r="H137">
        <v>648.69</v>
      </c>
      <c r="I137" t="s">
        <v>93</v>
      </c>
      <c r="J137" t="s">
        <v>1203</v>
      </c>
      <c r="K137" t="s">
        <v>6</v>
      </c>
    </row>
    <row r="138" spans="1:12">
      <c r="A138" t="s">
        <v>1564</v>
      </c>
      <c r="B138" t="s">
        <v>1565</v>
      </c>
      <c r="C138" t="s">
        <v>1566</v>
      </c>
      <c r="D138" t="s">
        <v>1567</v>
      </c>
      <c r="E138" t="s">
        <v>1568</v>
      </c>
      <c r="F138" t="s">
        <v>1569</v>
      </c>
      <c r="G138">
        <v>19</v>
      </c>
      <c r="H138">
        <v>19</v>
      </c>
      <c r="I138" t="s">
        <v>22</v>
      </c>
      <c r="J138" t="s">
        <v>1178</v>
      </c>
      <c r="K138" t="s">
        <v>6</v>
      </c>
    </row>
    <row r="139" spans="1:12">
      <c r="A139" t="s">
        <v>1570</v>
      </c>
      <c r="B139" t="s">
        <v>1223</v>
      </c>
      <c r="C139" t="s">
        <v>1571</v>
      </c>
      <c r="D139" t="s">
        <v>1572</v>
      </c>
      <c r="E139" t="s">
        <v>1573</v>
      </c>
      <c r="F139" t="s">
        <v>1574</v>
      </c>
      <c r="G139">
        <v>42750</v>
      </c>
      <c r="H139">
        <v>42750</v>
      </c>
      <c r="I139" t="s">
        <v>96</v>
      </c>
      <c r="J139" t="s">
        <v>1178</v>
      </c>
      <c r="K139" t="s">
        <v>6</v>
      </c>
    </row>
    <row r="140" spans="1:12">
      <c r="A140" t="s">
        <v>1575</v>
      </c>
      <c r="B140" t="s">
        <v>1223</v>
      </c>
      <c r="C140" t="s">
        <v>1571</v>
      </c>
      <c r="D140" t="s">
        <v>1576</v>
      </c>
      <c r="E140" t="s">
        <v>1577</v>
      </c>
      <c r="F140" t="s">
        <v>1578</v>
      </c>
      <c r="G140">
        <v>12825</v>
      </c>
      <c r="H140">
        <v>12825</v>
      </c>
      <c r="I140" t="s">
        <v>96</v>
      </c>
      <c r="J140" t="s">
        <v>1178</v>
      </c>
      <c r="K140" t="s">
        <v>6</v>
      </c>
    </row>
    <row r="141" spans="1:12">
      <c r="A141" t="s">
        <v>1579</v>
      </c>
      <c r="B141" t="s">
        <v>1223</v>
      </c>
      <c r="C141" t="s">
        <v>1571</v>
      </c>
      <c r="D141" t="s">
        <v>1580</v>
      </c>
      <c r="E141" t="s">
        <v>1581</v>
      </c>
      <c r="F141" t="s">
        <v>1582</v>
      </c>
      <c r="G141">
        <v>29925</v>
      </c>
      <c r="H141">
        <v>29925</v>
      </c>
      <c r="I141" t="s">
        <v>96</v>
      </c>
      <c r="J141" t="s">
        <v>1178</v>
      </c>
      <c r="K141" t="s">
        <v>6</v>
      </c>
    </row>
    <row r="142" spans="1:12">
      <c r="A142" t="s">
        <v>1583</v>
      </c>
      <c r="B142" t="s">
        <v>1223</v>
      </c>
      <c r="C142" t="s">
        <v>1571</v>
      </c>
      <c r="D142" t="s">
        <v>254</v>
      </c>
      <c r="E142" t="s">
        <v>1584</v>
      </c>
      <c r="F142" t="s">
        <v>1585</v>
      </c>
      <c r="G142">
        <v>1750</v>
      </c>
      <c r="H142">
        <v>1750</v>
      </c>
      <c r="I142" t="s">
        <v>96</v>
      </c>
      <c r="J142" t="s">
        <v>1178</v>
      </c>
      <c r="K142" t="s">
        <v>6</v>
      </c>
    </row>
    <row r="143" spans="1:12">
      <c r="A143" t="s">
        <v>1586</v>
      </c>
      <c r="B143" t="s">
        <v>1223</v>
      </c>
      <c r="C143" t="s">
        <v>1571</v>
      </c>
      <c r="D143" t="s">
        <v>255</v>
      </c>
      <c r="E143" t="s">
        <v>1587</v>
      </c>
      <c r="F143" t="s">
        <v>1588</v>
      </c>
      <c r="G143">
        <v>30500</v>
      </c>
      <c r="H143">
        <v>30500</v>
      </c>
      <c r="I143" t="s">
        <v>96</v>
      </c>
      <c r="J143" t="s">
        <v>1178</v>
      </c>
      <c r="K143" t="s">
        <v>6</v>
      </c>
    </row>
    <row r="144" spans="1:12">
      <c r="A144" t="s">
        <v>1589</v>
      </c>
      <c r="B144" t="s">
        <v>1223</v>
      </c>
      <c r="C144" t="s">
        <v>1571</v>
      </c>
      <c r="D144" t="s">
        <v>95</v>
      </c>
      <c r="E144" t="s">
        <v>1590</v>
      </c>
      <c r="F144" t="s">
        <v>1591</v>
      </c>
      <c r="G144">
        <v>44500</v>
      </c>
      <c r="H144">
        <v>44500</v>
      </c>
      <c r="I144" t="s">
        <v>96</v>
      </c>
      <c r="J144" t="s">
        <v>1178</v>
      </c>
      <c r="K144" t="s">
        <v>6</v>
      </c>
    </row>
    <row r="145" spans="1:12">
      <c r="A145" t="s">
        <v>1592</v>
      </c>
      <c r="B145" t="s">
        <v>1223</v>
      </c>
      <c r="C145" t="s">
        <v>1571</v>
      </c>
      <c r="D145" t="s">
        <v>257</v>
      </c>
      <c r="E145" t="s">
        <v>1593</v>
      </c>
      <c r="F145" t="s">
        <v>1594</v>
      </c>
      <c r="G145">
        <v>695.3125</v>
      </c>
      <c r="H145">
        <v>695.3</v>
      </c>
      <c r="I145" t="s">
        <v>258</v>
      </c>
      <c r="J145" t="s">
        <v>1475</v>
      </c>
      <c r="K145" t="s">
        <v>6</v>
      </c>
    </row>
    <row r="146" spans="1:12">
      <c r="A146" t="s">
        <v>1595</v>
      </c>
      <c r="B146" t="s">
        <v>1223</v>
      </c>
      <c r="C146" t="s">
        <v>1571</v>
      </c>
      <c r="D146" t="s">
        <v>1596</v>
      </c>
      <c r="E146" t="s">
        <v>1597</v>
      </c>
      <c r="F146" t="s">
        <v>1598</v>
      </c>
      <c r="G146">
        <v>31</v>
      </c>
      <c r="H146">
        <v>31</v>
      </c>
      <c r="I146" t="s">
        <v>261</v>
      </c>
      <c r="J146" t="s">
        <v>1475</v>
      </c>
      <c r="K146" t="s">
        <v>6</v>
      </c>
      <c r="L146" t="s">
        <v>1145</v>
      </c>
    </row>
    <row r="147" spans="1:12">
      <c r="A147" t="s">
        <v>1599</v>
      </c>
      <c r="B147" t="s">
        <v>1243</v>
      </c>
      <c r="C147" t="s">
        <v>341</v>
      </c>
      <c r="D147" t="s">
        <v>1600</v>
      </c>
      <c r="E147" t="s">
        <v>1601</v>
      </c>
      <c r="F147" t="s">
        <v>1602</v>
      </c>
      <c r="G147">
        <v>1887.5</v>
      </c>
      <c r="H147">
        <v>1887.5</v>
      </c>
      <c r="I147" t="s">
        <v>98</v>
      </c>
      <c r="J147" t="s">
        <v>1203</v>
      </c>
      <c r="K147" t="s">
        <v>6</v>
      </c>
    </row>
    <row r="148" spans="1:12">
      <c r="A148" t="s">
        <v>1603</v>
      </c>
      <c r="B148" t="s">
        <v>1243</v>
      </c>
      <c r="C148" t="s">
        <v>341</v>
      </c>
      <c r="D148" t="s">
        <v>1604</v>
      </c>
      <c r="E148" t="s">
        <v>1605</v>
      </c>
      <c r="F148" t="s">
        <v>1606</v>
      </c>
      <c r="G148">
        <v>377.5</v>
      </c>
      <c r="H148">
        <v>377.5</v>
      </c>
      <c r="I148" t="s">
        <v>98</v>
      </c>
      <c r="J148" t="s">
        <v>1203</v>
      </c>
      <c r="K148" t="s">
        <v>6</v>
      </c>
    </row>
    <row r="149" spans="1:12">
      <c r="A149" t="s">
        <v>1607</v>
      </c>
      <c r="B149" t="s">
        <v>1243</v>
      </c>
      <c r="C149" t="s">
        <v>341</v>
      </c>
      <c r="D149" t="s">
        <v>1608</v>
      </c>
      <c r="E149" t="s">
        <v>1609</v>
      </c>
      <c r="F149" t="s">
        <v>1610</v>
      </c>
      <c r="G149">
        <v>377.5</v>
      </c>
      <c r="H149">
        <v>377.5</v>
      </c>
      <c r="I149" t="s">
        <v>98</v>
      </c>
      <c r="J149" t="s">
        <v>1203</v>
      </c>
      <c r="K149" t="s">
        <v>6</v>
      </c>
    </row>
    <row r="150" spans="1:12">
      <c r="A150" t="s">
        <v>1611</v>
      </c>
      <c r="B150" t="s">
        <v>1243</v>
      </c>
      <c r="C150" t="s">
        <v>185</v>
      </c>
      <c r="D150" t="s">
        <v>1612</v>
      </c>
      <c r="E150" t="s">
        <v>1613</v>
      </c>
      <c r="F150" t="s">
        <v>1614</v>
      </c>
      <c r="G150">
        <v>0.045238</v>
      </c>
      <c r="H150">
        <v>0.05</v>
      </c>
      <c r="I150" t="s">
        <v>261</v>
      </c>
      <c r="J150" t="s">
        <v>1203</v>
      </c>
      <c r="K150" t="s">
        <v>6</v>
      </c>
    </row>
    <row r="151" spans="1:12">
      <c r="A151" t="s">
        <v>1615</v>
      </c>
      <c r="B151" t="s">
        <v>1243</v>
      </c>
      <c r="C151" t="s">
        <v>185</v>
      </c>
      <c r="D151" t="s">
        <v>1616</v>
      </c>
      <c r="E151" t="s">
        <v>1617</v>
      </c>
      <c r="F151" t="s">
        <v>1618</v>
      </c>
      <c r="G151">
        <v>11.05</v>
      </c>
      <c r="H151">
        <v>11.05</v>
      </c>
      <c r="I151" t="s">
        <v>261</v>
      </c>
      <c r="J151" t="s">
        <v>1203</v>
      </c>
      <c r="K151" t="s">
        <v>6</v>
      </c>
    </row>
    <row r="152" spans="1:12">
      <c r="A152" t="s">
        <v>1619</v>
      </c>
      <c r="B152" t="s">
        <v>1243</v>
      </c>
      <c r="C152" t="s">
        <v>185</v>
      </c>
      <c r="D152" t="s">
        <v>1620</v>
      </c>
      <c r="E152" t="s">
        <v>1621</v>
      </c>
      <c r="F152" t="s">
        <v>1622</v>
      </c>
      <c r="G152">
        <v>35</v>
      </c>
      <c r="H152">
        <v>35</v>
      </c>
      <c r="I152" t="s">
        <v>261</v>
      </c>
      <c r="J152" t="s">
        <v>1203</v>
      </c>
      <c r="K152" t="s">
        <v>6</v>
      </c>
    </row>
    <row r="153" spans="1:12">
      <c r="A153" t="s">
        <v>1623</v>
      </c>
      <c r="B153" t="s">
        <v>1243</v>
      </c>
      <c r="C153" t="s">
        <v>186</v>
      </c>
      <c r="D153" t="s">
        <v>1612</v>
      </c>
      <c r="E153" t="s">
        <v>1613</v>
      </c>
      <c r="F153" t="s">
        <v>1624</v>
      </c>
      <c r="G153">
        <v>0.09375</v>
      </c>
      <c r="H153">
        <v>0.09</v>
      </c>
      <c r="I153" t="s">
        <v>261</v>
      </c>
      <c r="J153" t="s">
        <v>1203</v>
      </c>
      <c r="K153" t="s">
        <v>6</v>
      </c>
    </row>
    <row r="154" spans="1:12">
      <c r="A154" t="s">
        <v>1625</v>
      </c>
      <c r="B154" t="s">
        <v>1243</v>
      </c>
      <c r="C154" t="s">
        <v>186</v>
      </c>
      <c r="D154" t="s">
        <v>1616</v>
      </c>
      <c r="E154" t="s">
        <v>1617</v>
      </c>
      <c r="F154" t="s">
        <v>1626</v>
      </c>
      <c r="G154">
        <v>11.09</v>
      </c>
      <c r="H154">
        <v>11.09</v>
      </c>
      <c r="I154" t="s">
        <v>261</v>
      </c>
      <c r="J154" t="s">
        <v>1203</v>
      </c>
      <c r="K154" t="s">
        <v>6</v>
      </c>
    </row>
    <row r="155" spans="1:12">
      <c r="A155" t="s">
        <v>1627</v>
      </c>
      <c r="B155" t="s">
        <v>1243</v>
      </c>
      <c r="C155" t="s">
        <v>186</v>
      </c>
      <c r="D155" t="s">
        <v>1620</v>
      </c>
      <c r="E155" t="s">
        <v>1621</v>
      </c>
      <c r="F155" t="s">
        <v>1622</v>
      </c>
      <c r="G155">
        <v>35</v>
      </c>
      <c r="H155">
        <v>35</v>
      </c>
      <c r="I155" t="s">
        <v>261</v>
      </c>
      <c r="J155" t="s">
        <v>1203</v>
      </c>
      <c r="K155" t="s">
        <v>6</v>
      </c>
    </row>
    <row r="156" spans="1:12">
      <c r="A156" t="s">
        <v>1628</v>
      </c>
      <c r="B156" t="s">
        <v>1243</v>
      </c>
      <c r="C156" t="s">
        <v>187</v>
      </c>
      <c r="D156" t="s">
        <v>1612</v>
      </c>
      <c r="E156" t="s">
        <v>1613</v>
      </c>
      <c r="F156" t="s">
        <v>1629</v>
      </c>
      <c r="G156">
        <v>0</v>
      </c>
      <c r="H156">
        <v>0</v>
      </c>
      <c r="I156" t="s">
        <v>261</v>
      </c>
      <c r="J156" t="s">
        <v>1203</v>
      </c>
      <c r="K156" t="s">
        <v>6</v>
      </c>
    </row>
    <row r="157" spans="1:12">
      <c r="A157" t="s">
        <v>1630</v>
      </c>
      <c r="B157" t="s">
        <v>1243</v>
      </c>
      <c r="C157" t="s">
        <v>187</v>
      </c>
      <c r="D157" t="s">
        <v>1616</v>
      </c>
      <c r="E157" t="s">
        <v>1617</v>
      </c>
      <c r="F157" t="s">
        <v>1631</v>
      </c>
      <c r="G157">
        <v>11</v>
      </c>
      <c r="H157">
        <v>11</v>
      </c>
      <c r="I157" t="s">
        <v>261</v>
      </c>
      <c r="J157" t="s">
        <v>1203</v>
      </c>
      <c r="K157" t="s">
        <v>6</v>
      </c>
    </row>
    <row r="158" spans="1:12">
      <c r="A158" t="s">
        <v>1632</v>
      </c>
      <c r="B158" t="s">
        <v>1243</v>
      </c>
      <c r="C158" t="s">
        <v>187</v>
      </c>
      <c r="D158" t="s">
        <v>1620</v>
      </c>
      <c r="E158" t="s">
        <v>1621</v>
      </c>
      <c r="F158" t="s">
        <v>1622</v>
      </c>
      <c r="G158">
        <v>35</v>
      </c>
      <c r="H158">
        <v>35</v>
      </c>
      <c r="I158" t="s">
        <v>261</v>
      </c>
      <c r="J158" t="s">
        <v>1203</v>
      </c>
      <c r="K158" t="s">
        <v>6</v>
      </c>
    </row>
    <row r="159" spans="1:12">
      <c r="A159" t="s">
        <v>1633</v>
      </c>
      <c r="B159" t="s">
        <v>1243</v>
      </c>
      <c r="C159" t="s">
        <v>277</v>
      </c>
      <c r="D159" t="s">
        <v>1634</v>
      </c>
      <c r="E159" t="s">
        <v>1635</v>
      </c>
      <c r="F159" t="s">
        <v>1636</v>
      </c>
      <c r="G159">
        <v>70</v>
      </c>
      <c r="H159">
        <v>70</v>
      </c>
      <c r="I159" t="s">
        <v>946</v>
      </c>
      <c r="J159" t="s">
        <v>1178</v>
      </c>
      <c r="K159" t="s">
        <v>6</v>
      </c>
    </row>
    <row r="160" spans="1:12">
      <c r="A160" t="s">
        <v>1637</v>
      </c>
      <c r="B160" t="s">
        <v>1243</v>
      </c>
      <c r="C160" t="s">
        <v>277</v>
      </c>
      <c r="D160" t="s">
        <v>1638</v>
      </c>
      <c r="E160" t="s">
        <v>1639</v>
      </c>
      <c r="F160" t="s">
        <v>1640</v>
      </c>
      <c r="G160">
        <v>1.590909</v>
      </c>
      <c r="H160">
        <v>2</v>
      </c>
      <c r="I160" t="s">
        <v>1641</v>
      </c>
      <c r="J160" t="s">
        <v>1178</v>
      </c>
      <c r="K160" t="s">
        <v>6</v>
      </c>
    </row>
    <row r="161" spans="1:12">
      <c r="A161" t="s">
        <v>1642</v>
      </c>
      <c r="B161" t="s">
        <v>1243</v>
      </c>
      <c r="C161" t="s">
        <v>277</v>
      </c>
      <c r="D161" t="s">
        <v>1643</v>
      </c>
      <c r="E161" t="s">
        <v>1644</v>
      </c>
      <c r="F161" t="s">
        <v>1645</v>
      </c>
      <c r="G161">
        <v>2.1875</v>
      </c>
      <c r="H161">
        <v>2.19</v>
      </c>
      <c r="I161" t="s">
        <v>88</v>
      </c>
      <c r="J161" t="s">
        <v>1203</v>
      </c>
      <c r="K161" t="s">
        <v>6</v>
      </c>
    </row>
    <row r="162" spans="1:12">
      <c r="A162" t="s">
        <v>1646</v>
      </c>
      <c r="B162" t="s">
        <v>1243</v>
      </c>
      <c r="C162" t="s">
        <v>277</v>
      </c>
      <c r="D162" t="s">
        <v>1647</v>
      </c>
      <c r="E162" t="s">
        <v>1648</v>
      </c>
      <c r="F162" t="s">
        <v>1649</v>
      </c>
      <c r="G162">
        <v>41</v>
      </c>
      <c r="H162">
        <v>41</v>
      </c>
      <c r="I162" t="s">
        <v>946</v>
      </c>
      <c r="J162" t="s">
        <v>1178</v>
      </c>
      <c r="K162" t="s">
        <v>6</v>
      </c>
    </row>
    <row r="163" spans="1:12">
      <c r="A163" t="s">
        <v>1650</v>
      </c>
      <c r="B163" t="s">
        <v>1243</v>
      </c>
      <c r="C163" t="s">
        <v>277</v>
      </c>
      <c r="D163" t="s">
        <v>284</v>
      </c>
      <c r="E163" t="s">
        <v>1651</v>
      </c>
      <c r="F163" t="s">
        <v>1652</v>
      </c>
      <c r="G163">
        <v>0.854167</v>
      </c>
      <c r="H163">
        <v>1</v>
      </c>
      <c r="I163" t="s">
        <v>343</v>
      </c>
      <c r="J163" t="s">
        <v>1178</v>
      </c>
      <c r="K163" t="s">
        <v>6</v>
      </c>
    </row>
    <row r="164" spans="1:12">
      <c r="A164" t="s">
        <v>1653</v>
      </c>
      <c r="B164" t="s">
        <v>1243</v>
      </c>
      <c r="C164" t="s">
        <v>277</v>
      </c>
      <c r="D164" t="s">
        <v>1654</v>
      </c>
      <c r="E164" t="s">
        <v>1655</v>
      </c>
      <c r="F164" t="s">
        <v>1656</v>
      </c>
      <c r="G164">
        <v>39</v>
      </c>
      <c r="H164">
        <v>39</v>
      </c>
      <c r="I164" t="s">
        <v>946</v>
      </c>
      <c r="J164" t="s">
        <v>1178</v>
      </c>
      <c r="K164" t="s">
        <v>6</v>
      </c>
    </row>
    <row r="165" spans="1:12">
      <c r="A165" t="s">
        <v>1657</v>
      </c>
      <c r="B165" t="s">
        <v>1243</v>
      </c>
      <c r="C165" t="s">
        <v>277</v>
      </c>
      <c r="D165" t="s">
        <v>1658</v>
      </c>
      <c r="E165" t="s">
        <v>1659</v>
      </c>
      <c r="F165" t="s">
        <v>1660</v>
      </c>
      <c r="G165">
        <v>2</v>
      </c>
      <c r="H165">
        <v>2</v>
      </c>
      <c r="I165" t="s">
        <v>343</v>
      </c>
      <c r="J165" t="s">
        <v>1178</v>
      </c>
      <c r="K165" t="s">
        <v>6</v>
      </c>
    </row>
    <row r="166" spans="1:12">
      <c r="A166" t="s">
        <v>1661</v>
      </c>
      <c r="B166" t="s">
        <v>1243</v>
      </c>
      <c r="C166" t="s">
        <v>277</v>
      </c>
      <c r="D166" t="s">
        <v>364</v>
      </c>
      <c r="E166" t="s">
        <v>1662</v>
      </c>
      <c r="F166" t="s">
        <v>1663</v>
      </c>
      <c r="G166">
        <v>32</v>
      </c>
      <c r="H166">
        <v>32</v>
      </c>
      <c r="I166" t="s">
        <v>360</v>
      </c>
      <c r="J166" t="s">
        <v>1178</v>
      </c>
      <c r="K166" t="s">
        <v>6</v>
      </c>
    </row>
    <row r="167" spans="1:12">
      <c r="A167" t="s">
        <v>1664</v>
      </c>
      <c r="B167" t="s">
        <v>1243</v>
      </c>
      <c r="C167" t="s">
        <v>1665</v>
      </c>
      <c r="D167" t="s">
        <v>1666</v>
      </c>
      <c r="E167" t="s">
        <v>1667</v>
      </c>
      <c r="F167" t="s">
        <v>1668</v>
      </c>
      <c r="G167">
        <v>3660</v>
      </c>
      <c r="H167">
        <v>3660</v>
      </c>
      <c r="I167" t="s">
        <v>1669</v>
      </c>
      <c r="J167" t="s">
        <v>1178</v>
      </c>
      <c r="K167" t="s">
        <v>6</v>
      </c>
    </row>
    <row r="168" spans="1:12">
      <c r="A168" t="s">
        <v>1670</v>
      </c>
      <c r="B168" t="s">
        <v>1243</v>
      </c>
      <c r="C168" t="s">
        <v>1665</v>
      </c>
      <c r="D168" t="s">
        <v>298</v>
      </c>
      <c r="E168" t="s">
        <v>1671</v>
      </c>
      <c r="F168" t="s">
        <v>1672</v>
      </c>
      <c r="G168">
        <v>7.19057</v>
      </c>
      <c r="H168">
        <v>8</v>
      </c>
      <c r="I168" t="s">
        <v>1673</v>
      </c>
      <c r="J168" t="s">
        <v>1178</v>
      </c>
      <c r="K168" t="s">
        <v>6</v>
      </c>
    </row>
  </sheetData>
  <autoFilter ref="A4:L16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Project Inputs</vt:lpstr>
      <vt:lpstr>Sizing Summary</vt:lpstr>
      <vt:lpstr>Compute</vt:lpstr>
      <vt:lpstr>Memory</vt:lpstr>
      <vt:lpstr>Storage</vt:lpstr>
      <vt:lpstr>Network</vt:lpstr>
      <vt:lpstr>Hardware BOM</vt:lpstr>
      <vt:lpstr>Firewall Ports</vt:lpstr>
      <vt:lpstr>Firewall Detail</vt:lpstr>
      <vt:lpstr>Zone Matrix</vt:lpstr>
      <vt:lpstr>Assumptions</vt:lpstr>
      <vt:lpstr>Official References</vt:lpstr>
      <vt:lpstr>Calculation Trace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Omnissa Sizer by Niyyasoft</dc:creator>
  <cp:lastModifiedBy>Unknown Creator</cp:lastModifiedBy>
  <dcterms:created xsi:type="dcterms:W3CDTF">2026-10-02T04:06:36+00:00</dcterms:created>
  <dcterms:modified xsi:type="dcterms:W3CDTF">2026-10-02T04:06:36+00:00</dcterms:modified>
  <dc:title>Horizon sizing workbook — Sample — Engineering design studio, three-tier FC with GPU</dc:title>
  <dc:description/>
  <dc:subject/>
  <cp:keywords/>
  <cp:category/>
</cp:coreProperties>
</file>